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580" windowHeight="4245" activeTab="1"/>
  </bookViews>
  <sheets>
    <sheet name="SINDACO" sheetId="1" r:id="rId1"/>
    <sheet name="DATI" sheetId="2" r:id="rId2"/>
    <sheet name="2011" sheetId="3" r:id="rId3"/>
    <sheet name="Foglio2" sheetId="4" r:id="rId4"/>
    <sheet name="Foglio3" sheetId="5" r:id="rId5"/>
    <sheet name="Foglio4" sheetId="6" r:id="rId6"/>
    <sheet name="Foglio1" sheetId="7" r:id="rId7"/>
  </sheets>
  <definedNames/>
  <calcPr fullCalcOnLoad="1"/>
</workbook>
</file>

<file path=xl/sharedStrings.xml><?xml version="1.0" encoding="utf-8"?>
<sst xmlns="http://schemas.openxmlformats.org/spreadsheetml/2006/main" count="225" uniqueCount="79">
  <si>
    <t>art. 26</t>
  </si>
  <si>
    <t>art. 39</t>
  </si>
  <si>
    <t>piccole autorizzazioni</t>
  </si>
  <si>
    <t>d.i.a.</t>
  </si>
  <si>
    <t>autorizzazioni</t>
  </si>
  <si>
    <t>autorizzazioni in sanatoria</t>
  </si>
  <si>
    <t>inizio attività</t>
  </si>
  <si>
    <t>P.d.R.</t>
  </si>
  <si>
    <t>P.d.L.</t>
  </si>
  <si>
    <t>concessioni</t>
  </si>
  <si>
    <t>pratiche edilizie</t>
  </si>
  <si>
    <t>condono</t>
  </si>
  <si>
    <t>dinieghi</t>
  </si>
  <si>
    <t>P.M.A.A.</t>
  </si>
  <si>
    <t>abitabilità</t>
  </si>
  <si>
    <t>pratiche esaminate</t>
  </si>
  <si>
    <t>C..D.U</t>
  </si>
  <si>
    <t>C.D.U.</t>
  </si>
  <si>
    <t>C.I.A.</t>
  </si>
  <si>
    <t>RICHIESTE PRESENTATE</t>
  </si>
  <si>
    <t>RICHIESTE EVASE</t>
  </si>
  <si>
    <t>pareri preventivi</t>
  </si>
  <si>
    <t>pratiche in  C.E.</t>
  </si>
  <si>
    <t>sedute C.E.</t>
  </si>
  <si>
    <t>VINCOLO IDROGEOLOGICO</t>
  </si>
  <si>
    <t>Aut. SCARICO FOGNATURA</t>
  </si>
  <si>
    <t>nulla osta ambientali</t>
  </si>
  <si>
    <t>VINCOLO IDROG.</t>
  </si>
  <si>
    <t>N. O. URBANISTICO</t>
  </si>
  <si>
    <t>ATTEST.CONFORM.</t>
  </si>
  <si>
    <t>N. URBANISTICO</t>
  </si>
  <si>
    <t>C.D.U</t>
  </si>
  <si>
    <t>art. 142</t>
  </si>
  <si>
    <t>D.I.A.</t>
  </si>
  <si>
    <t>deposito Manut. Straord.</t>
  </si>
  <si>
    <t>Sedute C.E.</t>
  </si>
  <si>
    <t>pratiche pervenute</t>
  </si>
  <si>
    <t>pratiche concluse</t>
  </si>
  <si>
    <r>
      <t xml:space="preserve">al </t>
    </r>
    <r>
      <rPr>
        <b/>
        <sz val="16"/>
        <rFont val="Berlin Sans FB Demi"/>
        <family val="2"/>
      </rPr>
      <t>21/09/2010</t>
    </r>
  </si>
  <si>
    <t>condono 1986</t>
  </si>
  <si>
    <t>condono 1995</t>
  </si>
  <si>
    <t>condono 2004</t>
  </si>
  <si>
    <t>svincolo aree PEEP</t>
  </si>
  <si>
    <t>DINIEGHI</t>
  </si>
  <si>
    <t>-</t>
  </si>
  <si>
    <t>istruttorie</t>
  </si>
  <si>
    <t>DEPOSITO</t>
  </si>
  <si>
    <t>SCIA</t>
  </si>
  <si>
    <t>SEDUTE C.E.</t>
  </si>
  <si>
    <t>DAL 2001</t>
  </si>
  <si>
    <t xml:space="preserve">pratiche esaminate in Commissione </t>
  </si>
  <si>
    <t>VISURE ATTI</t>
  </si>
  <si>
    <t>N. PERSONE</t>
  </si>
  <si>
    <t>CONCESSIONI</t>
  </si>
  <si>
    <t>CONDONI</t>
  </si>
  <si>
    <t>ATTESTAZIONI CONFORMITA'</t>
  </si>
  <si>
    <t>Piani di LOTTIZZAZIONI</t>
  </si>
  <si>
    <t>Piani di RECUPERO</t>
  </si>
  <si>
    <t>DIA  - SCIA</t>
  </si>
  <si>
    <t>RATE</t>
  </si>
  <si>
    <t>CONC.</t>
  </si>
  <si>
    <t>ALTRO</t>
  </si>
  <si>
    <t>CONDONO</t>
  </si>
  <si>
    <t>SANZ.</t>
  </si>
  <si>
    <t>CONCESS.</t>
  </si>
  <si>
    <t>DIA - SCIA - DEPOSITI</t>
  </si>
  <si>
    <t>CE pratiche esaminate</t>
  </si>
  <si>
    <t>TENDENZA - totale oneri</t>
  </si>
  <si>
    <t>TOTALE</t>
  </si>
  <si>
    <t xml:space="preserve"> totale oneri</t>
  </si>
  <si>
    <t>determinazioni</t>
  </si>
  <si>
    <t>proposte consigflio</t>
  </si>
  <si>
    <t>proposte giunta</t>
  </si>
  <si>
    <t xml:space="preserve">liquidazioni effettuate </t>
  </si>
  <si>
    <t xml:space="preserve">ordinanze di demlolizione </t>
  </si>
  <si>
    <t>avvi i procedimento</t>
  </si>
  <si>
    <t>totali atti</t>
  </si>
  <si>
    <r>
      <t>POSIZIONE  ORGANIZZATIVA – SERVIZIO “URBANISTICA, EDILIZIA E PROGETTAZIONE</t>
    </r>
    <r>
      <rPr>
        <b/>
        <u val="single"/>
        <sz val="10"/>
        <rFont val="Comic Sans MS"/>
        <family val="4"/>
      </rPr>
      <t xml:space="preserve"> </t>
    </r>
  </si>
  <si>
    <r>
      <t>DATI AGGREGATI</t>
    </r>
    <r>
      <rPr>
        <b/>
        <sz val="18"/>
        <rFont val="Arial Rounded MT Bold"/>
        <family val="2"/>
      </rPr>
      <t xml:space="preserve"> </t>
    </r>
    <r>
      <rPr>
        <b/>
        <sz val="10"/>
        <rFont val="Arial Rounded MT Bold"/>
        <family val="2"/>
      </rPr>
      <t xml:space="preserve">POSIZIONE  ORGANIZZATIVA – SERVIZIO “URBANISTICA, EDILIZIA E PROGETTAZIONE”
Responsabile Furio Biagioli 
Unità Organizzativa – Responsabile del servizio “URBANISTICA, EDILIZIA E PROGETTAZIONE”
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</si>
</sst>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[$-410]dddd\ d\ mmmm\ yyyy"/>
    <numFmt numFmtId="174" formatCode="&quot;€&quot;\ #,##0"/>
    <numFmt numFmtId="175" formatCode="0.0"/>
    <numFmt numFmtId="176" formatCode="0.0%"/>
    <numFmt numFmtId="177" formatCode="0.000%"/>
    <numFmt numFmtId="178" formatCode="0.0000%"/>
    <numFmt numFmtId="179" formatCode="#,##0.00_ ;\-#,##0.00\ "/>
    <numFmt numFmtId="180" formatCode="#,##0.000_ ;\-#,##0.000\ "/>
    <numFmt numFmtId="181" formatCode="#,##0.0000_ ;\-#,##0.00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\€\ #,##0;\-\€\ #,##0"/>
    <numFmt numFmtId="187" formatCode="\€\ #,##0"/>
  </numFmts>
  <fonts count="93">
    <font>
      <sz val="10"/>
      <name val="Arial"/>
      <family val="0"/>
    </font>
    <font>
      <sz val="10"/>
      <name val="Arial Rounded MT Bold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Berlin Sans FB Demi"/>
      <family val="2"/>
    </font>
    <font>
      <sz val="9"/>
      <name val="Arial Rounded MT Bold"/>
      <family val="2"/>
    </font>
    <font>
      <b/>
      <sz val="10"/>
      <color indexed="20"/>
      <name val="Copperplate Gothic Bold"/>
      <family val="2"/>
    </font>
    <font>
      <b/>
      <sz val="10"/>
      <name val="Copperplate Gothic Bold"/>
      <family val="2"/>
    </font>
    <font>
      <b/>
      <sz val="12"/>
      <name val="Arial Rounded MT Bold"/>
      <family val="2"/>
    </font>
    <font>
      <b/>
      <sz val="10"/>
      <name val="Arial Rounded MT Bold"/>
      <family val="2"/>
    </font>
    <font>
      <b/>
      <sz val="9"/>
      <name val="Arial Rounded MT Bold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9"/>
      <name val="Arial"/>
      <family val="2"/>
    </font>
    <font>
      <sz val="9"/>
      <color indexed="10"/>
      <name val="Arial Unicode MS"/>
      <family val="2"/>
    </font>
    <font>
      <b/>
      <sz val="9"/>
      <color indexed="10"/>
      <name val="Arial Unicode MS"/>
      <family val="2"/>
    </font>
    <font>
      <b/>
      <sz val="10"/>
      <color indexed="10"/>
      <name val="Arial Unicode MS"/>
      <family val="2"/>
    </font>
    <font>
      <sz val="10"/>
      <color indexed="22"/>
      <name val="Arial Unicode MS"/>
      <family val="2"/>
    </font>
    <font>
      <b/>
      <sz val="9"/>
      <color indexed="17"/>
      <name val="Arial Unicode MS"/>
      <family val="2"/>
    </font>
    <font>
      <b/>
      <sz val="12"/>
      <name val="Comic Sans MS"/>
      <family val="4"/>
    </font>
    <font>
      <b/>
      <u val="single"/>
      <sz val="10"/>
      <name val="Comic Sans MS"/>
      <family val="4"/>
    </font>
    <font>
      <b/>
      <u val="single"/>
      <sz val="18"/>
      <name val="Arial Rounded MT Bold"/>
      <family val="2"/>
    </font>
    <font>
      <b/>
      <sz val="18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10"/>
      <color indexed="8"/>
      <name val="Arial Unicode MS"/>
      <family val="0"/>
    </font>
    <font>
      <sz val="8.25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11"/>
      <name val="Arial"/>
      <family val="0"/>
    </font>
    <font>
      <sz val="8.5"/>
      <color indexed="8"/>
      <name val="Arial Unicode MS"/>
      <family val="0"/>
    </font>
    <font>
      <sz val="18"/>
      <color indexed="8"/>
      <name val="Arial"/>
      <family val="0"/>
    </font>
    <font>
      <sz val="8.5"/>
      <color indexed="9"/>
      <name val="Arial Unicode MS"/>
      <family val="0"/>
    </font>
    <font>
      <sz val="8"/>
      <color indexed="9"/>
      <name val="Arial"/>
      <family val="0"/>
    </font>
    <font>
      <sz val="5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 Unicode MS"/>
      <family val="0"/>
    </font>
    <font>
      <b/>
      <sz val="8.5"/>
      <color indexed="8"/>
      <name val="Arial"/>
      <family val="0"/>
    </font>
    <font>
      <sz val="8"/>
      <color indexed="12"/>
      <name val="Arial"/>
      <family val="0"/>
    </font>
    <font>
      <sz val="8"/>
      <color indexed="5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sz val="9.5"/>
      <color indexed="8"/>
      <name val="Arial Unicode MS"/>
      <family val="0"/>
    </font>
    <font>
      <b/>
      <sz val="9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53"/>
      <name val="Arial"/>
      <family val="0"/>
    </font>
    <font>
      <b/>
      <sz val="10"/>
      <color indexed="2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.75"/>
      <color indexed="10"/>
      <name val="Arial"/>
      <family val="0"/>
    </font>
    <font>
      <sz val="8.7"/>
      <color indexed="8"/>
      <name val="Arial"/>
      <family val="0"/>
    </font>
    <font>
      <sz val="9.75"/>
      <color indexed="8"/>
      <name val="Arial"/>
      <family val="0"/>
    </font>
    <font>
      <b/>
      <sz val="11.75"/>
      <color indexed="27"/>
      <name val="Arial"/>
      <family val="0"/>
    </font>
    <font>
      <b/>
      <sz val="11.75"/>
      <color indexed="13"/>
      <name val="Arial"/>
      <family val="0"/>
    </font>
    <font>
      <i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22"/>
        <bgColor indexed="43"/>
      </patternFill>
    </fill>
    <fill>
      <patternFill patternType="gray125">
        <fgColor indexed="27"/>
        <bgColor indexed="26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2" applyNumberFormat="0" applyFill="0" applyAlignment="0" applyProtection="0"/>
    <xf numFmtId="0" fontId="80" fillId="21" borderId="3" applyNumberFormat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8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0" fontId="83" fillId="20" borderId="5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10" xfId="0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36" borderId="1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2" fillId="38" borderId="14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2" fillId="38" borderId="16" xfId="0" applyFont="1" applyFill="1" applyBorder="1" applyAlignment="1">
      <alignment vertical="center"/>
    </xf>
    <xf numFmtId="0" fontId="2" fillId="38" borderId="18" xfId="0" applyFont="1" applyFill="1" applyBorder="1" applyAlignment="1">
      <alignment horizontal="center"/>
    </xf>
    <xf numFmtId="0" fontId="2" fillId="36" borderId="16" xfId="0" applyFont="1" applyFill="1" applyBorder="1" applyAlignment="1">
      <alignment vertical="center"/>
    </xf>
    <xf numFmtId="0" fontId="2" fillId="39" borderId="12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1" fillId="4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40" borderId="0" xfId="0" applyFont="1" applyFill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2" fillId="39" borderId="2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0" fillId="0" borderId="26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37" borderId="16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2" fillId="41" borderId="0" xfId="0" applyFont="1" applyFill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2" fillId="42" borderId="0" xfId="0" applyFont="1" applyFill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2" fillId="43" borderId="0" xfId="0" applyFont="1" applyFill="1" applyAlignment="1">
      <alignment horizontal="center"/>
    </xf>
    <xf numFmtId="0" fontId="2" fillId="42" borderId="21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3" fillId="0" borderId="30" xfId="0" applyFont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6" fillId="4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3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6" fillId="42" borderId="3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/>
    </xf>
    <xf numFmtId="0" fontId="2" fillId="36" borderId="15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2" fillId="38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/>
    </xf>
    <xf numFmtId="0" fontId="2" fillId="43" borderId="16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  <xf numFmtId="0" fontId="2" fillId="43" borderId="21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42" borderId="35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3" borderId="13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42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22" xfId="0" applyFill="1" applyBorder="1" applyAlignment="1">
      <alignment/>
    </xf>
    <xf numFmtId="171" fontId="0" fillId="0" borderId="19" xfId="43" applyNumberFormat="1" applyFon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0" fontId="2" fillId="43" borderId="15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39" borderId="18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2" fillId="43" borderId="18" xfId="0" applyFont="1" applyFill="1" applyBorder="1" applyAlignment="1">
      <alignment horizontal="center"/>
    </xf>
    <xf numFmtId="0" fontId="2" fillId="42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left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26" xfId="0" applyFont="1" applyBorder="1" applyAlignment="1">
      <alignment/>
    </xf>
    <xf numFmtId="0" fontId="13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3" fillId="44" borderId="0" xfId="0" applyFont="1" applyFill="1" applyAlignment="1">
      <alignment/>
    </xf>
    <xf numFmtId="0" fontId="15" fillId="45" borderId="0" xfId="0" applyFont="1" applyFill="1" applyAlignment="1">
      <alignment/>
    </xf>
    <xf numFmtId="0" fontId="15" fillId="46" borderId="0" xfId="0" applyFont="1" applyFill="1" applyAlignment="1">
      <alignment/>
    </xf>
    <xf numFmtId="0" fontId="15" fillId="47" borderId="0" xfId="0" applyFont="1" applyFill="1" applyAlignment="1">
      <alignment/>
    </xf>
    <xf numFmtId="0" fontId="13" fillId="48" borderId="0" xfId="0" applyFont="1" applyFill="1" applyAlignment="1">
      <alignment/>
    </xf>
    <xf numFmtId="0" fontId="16" fillId="49" borderId="0" xfId="0" applyFont="1" applyFill="1" applyAlignment="1">
      <alignment horizontal="center"/>
    </xf>
    <xf numFmtId="0" fontId="16" fillId="48" borderId="0" xfId="0" applyFont="1" applyFill="1" applyAlignment="1">
      <alignment horizontal="center"/>
    </xf>
    <xf numFmtId="0" fontId="0" fillId="0" borderId="34" xfId="0" applyBorder="1" applyAlignment="1">
      <alignment/>
    </xf>
    <xf numFmtId="43" fontId="2" fillId="0" borderId="0" xfId="43" applyFont="1" applyAlignment="1">
      <alignment/>
    </xf>
    <xf numFmtId="43" fontId="0" fillId="0" borderId="0" xfId="0" applyNumberFormat="1" applyAlignment="1">
      <alignment/>
    </xf>
    <xf numFmtId="0" fontId="2" fillId="0" borderId="34" xfId="0" applyFont="1" applyBorder="1" applyAlignment="1">
      <alignment horizontal="center"/>
    </xf>
    <xf numFmtId="43" fontId="2" fillId="0" borderId="40" xfId="0" applyNumberFormat="1" applyFont="1" applyBorder="1" applyAlignment="1">
      <alignment/>
    </xf>
    <xf numFmtId="43" fontId="2" fillId="0" borderId="41" xfId="0" applyNumberFormat="1" applyFont="1" applyBorder="1" applyAlignment="1">
      <alignment/>
    </xf>
    <xf numFmtId="43" fontId="13" fillId="0" borderId="37" xfId="43" applyFont="1" applyBorder="1" applyAlignment="1">
      <alignment/>
    </xf>
    <xf numFmtId="0" fontId="15" fillId="49" borderId="42" xfId="0" applyFont="1" applyFill="1" applyBorder="1" applyAlignment="1">
      <alignment horizontal="center"/>
    </xf>
    <xf numFmtId="0" fontId="15" fillId="49" borderId="43" xfId="0" applyFont="1" applyFill="1" applyBorder="1" applyAlignment="1">
      <alignment horizontal="center"/>
    </xf>
    <xf numFmtId="43" fontId="13" fillId="0" borderId="44" xfId="43" applyFont="1" applyBorder="1" applyAlignment="1">
      <alignment/>
    </xf>
    <xf numFmtId="0" fontId="15" fillId="49" borderId="45" xfId="0" applyFont="1" applyFill="1" applyBorder="1" applyAlignment="1">
      <alignment horizontal="center"/>
    </xf>
    <xf numFmtId="43" fontId="13" fillId="0" borderId="46" xfId="43" applyFont="1" applyBorder="1" applyAlignment="1">
      <alignment/>
    </xf>
    <xf numFmtId="43" fontId="13" fillId="0" borderId="47" xfId="43" applyFont="1" applyBorder="1" applyAlignment="1">
      <alignment/>
    </xf>
    <xf numFmtId="0" fontId="15" fillId="49" borderId="12" xfId="0" applyFont="1" applyFill="1" applyBorder="1" applyAlignment="1">
      <alignment horizontal="center"/>
    </xf>
    <xf numFmtId="43" fontId="13" fillId="0" borderId="0" xfId="43" applyFont="1" applyAlignment="1">
      <alignment/>
    </xf>
    <xf numFmtId="43" fontId="17" fillId="0" borderId="0" xfId="43" applyFont="1" applyAlignment="1">
      <alignment/>
    </xf>
    <xf numFmtId="0" fontId="15" fillId="0" borderId="0" xfId="0" applyFont="1" applyFill="1" applyAlignment="1">
      <alignment/>
    </xf>
    <xf numFmtId="0" fontId="13" fillId="0" borderId="26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40" borderId="0" xfId="0" applyFont="1" applyFill="1" applyAlignment="1">
      <alignment/>
    </xf>
    <xf numFmtId="43" fontId="13" fillId="0" borderId="37" xfId="43" applyFont="1" applyFill="1" applyBorder="1" applyAlignment="1">
      <alignment/>
    </xf>
    <xf numFmtId="10" fontId="19" fillId="0" borderId="50" xfId="43" applyNumberFormat="1" applyFont="1" applyBorder="1" applyAlignment="1">
      <alignment/>
    </xf>
    <xf numFmtId="0" fontId="13" fillId="33" borderId="0" xfId="0" applyFont="1" applyFill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  <xf numFmtId="179" fontId="17" fillId="0" borderId="0" xfId="43" applyNumberFormat="1" applyFont="1" applyAlignment="1">
      <alignment/>
    </xf>
    <xf numFmtId="2" fontId="17" fillId="0" borderId="0" xfId="43" applyNumberFormat="1" applyFont="1" applyAlignment="1">
      <alignment/>
    </xf>
    <xf numFmtId="0" fontId="19" fillId="33" borderId="0" xfId="0" applyFont="1" applyFill="1" applyAlignment="1">
      <alignment horizontal="center"/>
    </xf>
    <xf numFmtId="181" fontId="18" fillId="0" borderId="0" xfId="43" applyNumberFormat="1" applyFont="1" applyAlignment="1">
      <alignment/>
    </xf>
    <xf numFmtId="0" fontId="20" fillId="0" borderId="0" xfId="0" applyFont="1" applyAlignment="1">
      <alignment/>
    </xf>
    <xf numFmtId="179" fontId="21" fillId="0" borderId="0" xfId="43" applyNumberFormat="1" applyFont="1" applyAlignment="1">
      <alignment/>
    </xf>
    <xf numFmtId="0" fontId="2" fillId="34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vertical="center"/>
    </xf>
    <xf numFmtId="0" fontId="11" fillId="35" borderId="1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3" fontId="0" fillId="0" borderId="0" xfId="43" applyFont="1" applyAlignment="1">
      <alignment/>
    </xf>
    <xf numFmtId="171" fontId="0" fillId="0" borderId="0" xfId="43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39" borderId="53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/>
    </xf>
    <xf numFmtId="0" fontId="11" fillId="0" borderId="16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justify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22" fillId="0" borderId="0" xfId="0" applyFont="1" applyAlignment="1">
      <alignment shrinkToFit="1"/>
    </xf>
    <xf numFmtId="0" fontId="2" fillId="35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24" fillId="50" borderId="10" xfId="0" applyFont="1" applyFill="1" applyBorder="1" applyAlignment="1">
      <alignment horizontal="center" vertical="center" wrapText="1"/>
    </xf>
    <xf numFmtId="0" fontId="10" fillId="50" borderId="54" xfId="0" applyFont="1" applyFill="1" applyBorder="1" applyAlignment="1">
      <alignment horizontal="center" vertical="center"/>
    </xf>
    <xf numFmtId="0" fontId="9" fillId="51" borderId="10" xfId="0" applyFont="1" applyFill="1" applyBorder="1" applyAlignment="1">
      <alignment horizontal="center" vertical="center"/>
    </xf>
    <xf numFmtId="0" fontId="9" fillId="51" borderId="54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2" fillId="43" borderId="15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right" vertical="center"/>
    </xf>
    <xf numFmtId="0" fontId="10" fillId="50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42" borderId="30" xfId="0" applyFont="1" applyFill="1" applyBorder="1" applyAlignment="1">
      <alignment horizontal="center" vertical="center"/>
    </xf>
    <xf numFmtId="0" fontId="1" fillId="42" borderId="53" xfId="0" applyFont="1" applyFill="1" applyBorder="1" applyAlignment="1">
      <alignment horizontal="center" vertical="center"/>
    </xf>
    <xf numFmtId="0" fontId="1" fillId="42" borderId="12" xfId="0" applyFont="1" applyFill="1" applyBorder="1" applyAlignment="1">
      <alignment horizontal="center" vertical="center"/>
    </xf>
    <xf numFmtId="0" fontId="1" fillId="52" borderId="30" xfId="0" applyFont="1" applyFill="1" applyBorder="1" applyAlignment="1">
      <alignment horizontal="center" vertical="center"/>
    </xf>
    <xf numFmtId="0" fontId="1" fillId="52" borderId="53" xfId="0" applyFont="1" applyFill="1" applyBorder="1" applyAlignment="1">
      <alignment horizontal="center" vertical="center"/>
    </xf>
    <xf numFmtId="0" fontId="1" fillId="5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ONERI URBANIZZAZIONE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05"/>
          <c:w val="0.98025"/>
          <c:h val="0.857"/>
        </c:manualLayout>
      </c:layout>
      <c:areaChart>
        <c:grouping val="stacked"/>
        <c:varyColors val="0"/>
        <c:ser>
          <c:idx val="0"/>
          <c:order val="0"/>
          <c:tx>
            <c:strRef>
              <c:f>SINDACO!$P$2</c:f>
              <c:strCache>
                <c:ptCount val="1"/>
                <c:pt idx="0">
                  <c:v>CONCESSIONI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€\ #,##0;\-\€\ 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€\ #,##0;\-\€\ 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SINDACO!$Q$1:$Y$1</c:f>
              <c:numCache/>
            </c:numRef>
          </c:cat>
          <c:val>
            <c:numRef>
              <c:f>SINDACO!$Q$2:$Y$2</c:f>
              <c:numCache/>
            </c:numRef>
          </c:val>
        </c:ser>
        <c:ser>
          <c:idx val="1"/>
          <c:order val="1"/>
          <c:tx>
            <c:strRef>
              <c:f>SINDACO!$P$3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SINDACO!$Q$1:$Y$1</c:f>
              <c:numCache/>
            </c:numRef>
          </c:cat>
          <c:val>
            <c:numRef>
              <c:f>SINDACO!$Q$3:$Y$3</c:f>
              <c:numCache/>
            </c:numRef>
          </c:val>
        </c:ser>
        <c:ser>
          <c:idx val="2"/>
          <c:order val="2"/>
          <c:tx>
            <c:strRef>
              <c:f>SINDACO!$P$4</c:f>
              <c:strCache>
                <c:ptCount val="1"/>
                <c:pt idx="0">
                  <c:v>DIA  - SCIA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€\ #,##0;\-\€\ 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SINDACO!$Q$1:$Y$1</c:f>
              <c:numCache/>
            </c:numRef>
          </c:cat>
          <c:val>
            <c:numRef>
              <c:f>SINDACO!$Q$4:$Y$4</c:f>
              <c:numCache/>
            </c:numRef>
          </c:val>
        </c:ser>
        <c:ser>
          <c:idx val="3"/>
          <c:order val="3"/>
          <c:tx>
            <c:strRef>
              <c:f>SINDACO!$P$5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SINDACO!$Q$1:$Y$1</c:f>
              <c:numCache/>
            </c:numRef>
          </c:cat>
          <c:val>
            <c:numRef>
              <c:f>SINDACO!$Q$5:$Y$5</c:f>
              <c:numCache/>
            </c:numRef>
          </c:val>
        </c:ser>
        <c:ser>
          <c:idx val="4"/>
          <c:order val="4"/>
          <c:tx>
            <c:strRef>
              <c:f>SINDACO!$P$6</c:f>
              <c:strCache>
                <c:ptCount val="1"/>
                <c:pt idx="0">
                  <c:v>CONDONI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SINDACO!$Q$1:$Y$1</c:f>
              <c:numCache/>
            </c:numRef>
          </c:cat>
          <c:val>
            <c:numRef>
              <c:f>SINDACO!$Q$6:$Y$6</c:f>
              <c:numCache/>
            </c:numRef>
          </c:val>
        </c:ser>
        <c:ser>
          <c:idx val="5"/>
          <c:order val="5"/>
          <c:tx>
            <c:strRef>
              <c:f>SINDACO!$P$7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SINDACO!$Q$1:$Y$1</c:f>
              <c:numCache/>
            </c:numRef>
          </c:cat>
          <c:val>
            <c:numRef>
              <c:f>SINDACO!$Q$7:$Y$7</c:f>
              <c:numCache/>
            </c:numRef>
          </c:val>
        </c:ser>
        <c:dropLines>
          <c:spPr>
            <a:ln w="3175">
              <a:solidFill>
                <a:srgbClr val="FFFF00"/>
              </a:solidFill>
            </a:ln>
          </c:spPr>
        </c:dropLines>
        <c:axId val="2902522"/>
        <c:axId val="26122699"/>
      </c:areaChart>
      <c:catAx>
        <c:axId val="290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122699"/>
        <c:crosses val="autoZero"/>
        <c:auto val="1"/>
        <c:lblOffset val="100"/>
        <c:tickLblSkip val="1"/>
        <c:noMultiLvlLbl val="0"/>
      </c:catAx>
      <c:valAx>
        <c:axId val="26122699"/>
        <c:scaling>
          <c:orientation val="minMax"/>
          <c:max val="7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\€\ 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2"/>
        <c:crossesAt val="1"/>
        <c:crossBetween val="between"/>
        <c:dispUnits/>
        <c:majorUnit val="50000"/>
        <c:minorUnit val="25000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pratiche  presentate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4"/>
          <c:w val="0.975"/>
          <c:h val="0.82975"/>
        </c:manualLayout>
      </c:layout>
      <c:areaChart>
        <c:grouping val="stacked"/>
        <c:varyColors val="0"/>
        <c:ser>
          <c:idx val="0"/>
          <c:order val="0"/>
          <c:tx>
            <c:strRef>
              <c:f>SINDACO!$B$42</c:f>
              <c:strCache>
                <c:ptCount val="1"/>
                <c:pt idx="0">
                  <c:v>CONCESSIONI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SINDACO!$C$41:$K$41</c:f>
              <c:numCache/>
            </c:numRef>
          </c:cat>
          <c:val>
            <c:numRef>
              <c:f>SINDACO!$C$42:$K$42</c:f>
              <c:numCache/>
            </c:numRef>
          </c:val>
        </c:ser>
        <c:ser>
          <c:idx val="1"/>
          <c:order val="1"/>
          <c:tx>
            <c:strRef>
              <c:f>SINDACO!$B$43</c:f>
              <c:strCache>
                <c:ptCount val="1"/>
                <c:pt idx="0">
                  <c:v>Piani di LOTTIZZAZIONI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SINDACO!$C$41:$K$41</c:f>
              <c:numCache/>
            </c:numRef>
          </c:cat>
          <c:val>
            <c:numRef>
              <c:f>SINDACO!$C$43:$K$43</c:f>
              <c:numCache/>
            </c:numRef>
          </c:val>
        </c:ser>
        <c:ser>
          <c:idx val="2"/>
          <c:order val="2"/>
          <c:tx>
            <c:strRef>
              <c:f>SINDACO!$B$44</c:f>
              <c:strCache>
                <c:ptCount val="1"/>
                <c:pt idx="0">
                  <c:v>Piani di RECUPERO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SINDACO!$C$41:$K$41</c:f>
              <c:numCache/>
            </c:numRef>
          </c:cat>
          <c:val>
            <c:numRef>
              <c:f>SINDACO!$C$44:$K$44</c:f>
              <c:numCache/>
            </c:numRef>
          </c:val>
        </c:ser>
        <c:ser>
          <c:idx val="3"/>
          <c:order val="3"/>
          <c:tx>
            <c:strRef>
              <c:f>SINDACO!$B$46</c:f>
              <c:strCache>
                <c:ptCount val="1"/>
                <c:pt idx="0">
                  <c:v>DIA - SCIA - DEPOSITI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SINDACO!$C$41:$K$41</c:f>
              <c:numCache/>
            </c:numRef>
          </c:cat>
          <c:val>
            <c:numRef>
              <c:f>SINDACO!$C$46:$K$46</c:f>
              <c:numCache/>
            </c:numRef>
          </c:val>
        </c:ser>
        <c:ser>
          <c:idx val="4"/>
          <c:order val="4"/>
          <c:tx>
            <c:strRef>
              <c:f>SINDACO!$B$47</c:f>
              <c:strCache>
                <c:ptCount val="1"/>
                <c:pt idx="0">
                  <c:v>CONDONI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SINDACO!$C$41:$K$41</c:f>
              <c:numCache/>
            </c:numRef>
          </c:cat>
          <c:val>
            <c:numRef>
              <c:f>SINDACO!$C$47:$K$47</c:f>
              <c:numCache/>
            </c:numRef>
          </c:val>
        </c:ser>
        <c:ser>
          <c:idx val="5"/>
          <c:order val="5"/>
          <c:tx>
            <c:strRef>
              <c:f>SINDACO!$B$48</c:f>
              <c:strCache>
                <c:ptCount val="1"/>
                <c:pt idx="0">
                  <c:v>CE pratiche esaminate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SINDACO!$C$41:$K$41</c:f>
              <c:numCache/>
            </c:numRef>
          </c:cat>
          <c:val>
            <c:numRef>
              <c:f>SINDACO!$C$48:$K$48</c:f>
              <c:numCache/>
            </c:numRef>
          </c:val>
        </c:ser>
        <c:dropLines>
          <c:spPr>
            <a:ln w="3175">
              <a:solidFill>
                <a:srgbClr val="FFFF00"/>
              </a:solidFill>
            </a:ln>
          </c:spPr>
        </c:dropLines>
        <c:axId val="33777700"/>
        <c:axId val="35563845"/>
      </c:areaChart>
      <c:catAx>
        <c:axId val="33777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63845"/>
        <c:crosses val="autoZero"/>
        <c:auto val="1"/>
        <c:lblOffset val="100"/>
        <c:tickLblSkip val="1"/>
        <c:noMultiLvlLbl val="0"/>
      </c:catAx>
      <c:valAx>
        <c:axId val="35563845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7700"/>
        <c:crossesAt val="1"/>
        <c:crossBetween val="midCat"/>
        <c:dispUnits/>
        <c:majorUnit val="2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pratiche definite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775"/>
          <c:h val="0.8575"/>
        </c:manualLayout>
      </c:layout>
      <c:areaChart>
        <c:grouping val="stacked"/>
        <c:varyColors val="0"/>
        <c:ser>
          <c:idx val="0"/>
          <c:order val="0"/>
          <c:tx>
            <c:strRef>
              <c:f>SINDACO!$B$2</c:f>
              <c:strCache>
                <c:ptCount val="1"/>
                <c:pt idx="0">
                  <c:v>CONCESSIONI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SINDACO!$C$1:$K$1</c:f>
              <c:numCache/>
            </c:numRef>
          </c:cat>
          <c:val>
            <c:numRef>
              <c:f>SINDACO!$C$2:$K$2</c:f>
              <c:numCache/>
            </c:numRef>
          </c:val>
        </c:ser>
        <c:ser>
          <c:idx val="1"/>
          <c:order val="1"/>
          <c:tx>
            <c:strRef>
              <c:f>SINDACO!$B$3</c:f>
              <c:strCache>
                <c:ptCount val="1"/>
                <c:pt idx="0">
                  <c:v>Piani di LOTTIZZAZIONI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SINDACO!$C$1:$K$1</c:f>
              <c:numCache/>
            </c:numRef>
          </c:cat>
          <c:val>
            <c:numRef>
              <c:f>SINDACO!$C$3:$K$3</c:f>
              <c:numCache/>
            </c:numRef>
          </c:val>
        </c:ser>
        <c:ser>
          <c:idx val="2"/>
          <c:order val="2"/>
          <c:tx>
            <c:strRef>
              <c:f>SINDACO!$B$4</c:f>
              <c:strCache>
                <c:ptCount val="1"/>
                <c:pt idx="0">
                  <c:v>Piani di RECUPERO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SINDACO!$C$1:$K$1</c:f>
              <c:numCache/>
            </c:numRef>
          </c:cat>
          <c:val>
            <c:numRef>
              <c:f>SINDACO!$C$4:$K$4</c:f>
              <c:numCache/>
            </c:numRef>
          </c:val>
        </c:ser>
        <c:ser>
          <c:idx val="3"/>
          <c:order val="3"/>
          <c:tx>
            <c:strRef>
              <c:f>SINDACO!$B$5</c:f>
              <c:strCache>
                <c:ptCount val="1"/>
                <c:pt idx="0">
                  <c:v>ATTESTAZIONI CONFORMITA'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SINDACO!$C$1:$K$1</c:f>
              <c:numCache/>
            </c:numRef>
          </c:cat>
          <c:val>
            <c:numRef>
              <c:f>SINDACO!$C$5:$K$5</c:f>
              <c:numCache/>
            </c:numRef>
          </c:val>
        </c:ser>
        <c:ser>
          <c:idx val="4"/>
          <c:order val="4"/>
          <c:tx>
            <c:strRef>
              <c:f>SINDACO!$B$6</c:f>
              <c:strCache>
                <c:ptCount val="1"/>
                <c:pt idx="0">
                  <c:v>CONDONI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SINDACO!$C$1:$K$1</c:f>
              <c:numCache/>
            </c:numRef>
          </c:cat>
          <c:val>
            <c:numRef>
              <c:f>SINDACO!$C$6:$K$6</c:f>
              <c:numCache/>
            </c:numRef>
          </c:val>
        </c:ser>
        <c:ser>
          <c:idx val="5"/>
          <c:order val="5"/>
          <c:tx>
            <c:strRef>
              <c:f>SINDACO!$B$7</c:f>
              <c:strCache>
                <c:ptCount val="1"/>
                <c:pt idx="0">
                  <c:v>DIA - SCIA - DEPOSITI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SINDACO!$C$1:$K$1</c:f>
              <c:numCache/>
            </c:numRef>
          </c:cat>
          <c:val>
            <c:numRef>
              <c:f>SINDACO!$C$7:$K$7</c:f>
              <c:numCache/>
            </c:numRef>
          </c:val>
        </c:ser>
        <c:dropLines>
          <c:spPr>
            <a:ln w="3175">
              <a:solidFill>
                <a:srgbClr val="FFFF00"/>
              </a:solidFill>
            </a:ln>
          </c:spPr>
        </c:dropLines>
        <c:axId val="51639150"/>
        <c:axId val="62099167"/>
      </c:areaChart>
      <c:catAx>
        <c:axId val="516391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099167"/>
        <c:crosses val="autoZero"/>
        <c:auto val="1"/>
        <c:lblOffset val="100"/>
        <c:tickLblSkip val="1"/>
        <c:noMultiLvlLbl val="0"/>
      </c:catAx>
      <c:valAx>
        <c:axId val="62099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639150"/>
        <c:crossesAt val="1"/>
        <c:crossBetween val="between"/>
        <c:dispUnits/>
        <c:majorUnit val="10"/>
        <c:minorUnit val="5"/>
      </c:valAx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PERCENTUALE INCASSI ONERI URBANIZZAZIONE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805"/>
          <c:h val="0.8525"/>
        </c:manualLayout>
      </c:layout>
      <c:lineChart>
        <c:grouping val="standard"/>
        <c:varyColors val="0"/>
        <c:ser>
          <c:idx val="5"/>
          <c:order val="0"/>
          <c:tx>
            <c:strRef>
              <c:f>SINDACO!$P$44</c:f>
              <c:strCache>
                <c:ptCount val="1"/>
                <c:pt idx="0">
                  <c:v>549642,77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SINDACO!$Q$37:$Y$37</c:f>
              <c:numCache/>
            </c:numRef>
          </c:cat>
          <c:val>
            <c:numRef>
              <c:f>SINDACO!$Q$45:$Y$45</c:f>
              <c:numCache/>
            </c:numRef>
          </c:val>
          <c:smooth val="0"/>
        </c:ser>
        <c:dropLines>
          <c:spPr>
            <a:ln w="3175">
              <a:solidFill>
                <a:srgbClr val="FF9900"/>
              </a:solidFill>
            </a:ln>
          </c:spPr>
        </c:dropLines>
        <c:marker val="1"/>
        <c:axId val="22021592"/>
        <c:axId val="63976601"/>
      </c:lineChart>
      <c:catAx>
        <c:axId val="2202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3976601"/>
        <c:crosses val="autoZero"/>
        <c:auto val="1"/>
        <c:lblOffset val="100"/>
        <c:tickLblSkip val="1"/>
        <c:noMultiLvlLbl val="0"/>
      </c:catAx>
      <c:valAx>
        <c:axId val="63976601"/>
        <c:scaling>
          <c:orientation val="minMax"/>
          <c:max val="1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02159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ONERI URBANIZZAZIONE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0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SINDACO!$Z$2</c:f>
              <c:strCache>
                <c:ptCount val="1"/>
                <c:pt idx="0">
                  <c:v>CONCESSIONI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SINDACO!$AA$1:$AI$1</c:f>
              <c:numCache/>
            </c:numRef>
          </c:cat>
          <c:val>
            <c:numRef>
              <c:f>SINDACO!$AA$2:$AI$2</c:f>
              <c:numCache/>
            </c:numRef>
          </c:val>
          <c:smooth val="0"/>
        </c:ser>
        <c:ser>
          <c:idx val="1"/>
          <c:order val="1"/>
          <c:tx>
            <c:strRef>
              <c:f>SINDACO!$Z$3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SINDACO!$AA$1:$AI$1</c:f>
              <c:numCache/>
            </c:numRef>
          </c:cat>
          <c:val>
            <c:numRef>
              <c:f>SINDACO!$AA$3:$AI$3</c:f>
              <c:numCache/>
            </c:numRef>
          </c:val>
          <c:smooth val="0"/>
        </c:ser>
        <c:ser>
          <c:idx val="2"/>
          <c:order val="2"/>
          <c:tx>
            <c:strRef>
              <c:f>SINDACO!$Z$4</c:f>
              <c:strCache>
                <c:ptCount val="1"/>
                <c:pt idx="0">
                  <c:v>DIA  - SCIA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SINDACO!$AA$1:$AI$1</c:f>
              <c:numCache/>
            </c:numRef>
          </c:cat>
          <c:val>
            <c:numRef>
              <c:f>SINDACO!$AA$4:$AI$4</c:f>
              <c:numCache/>
            </c:numRef>
          </c:val>
          <c:smooth val="0"/>
        </c:ser>
        <c:ser>
          <c:idx val="3"/>
          <c:order val="3"/>
          <c:tx>
            <c:strRef>
              <c:f>SINDACO!$Z$5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SINDACO!$AA$1:$AI$1</c:f>
              <c:numCache/>
            </c:numRef>
          </c:cat>
          <c:val>
            <c:numRef>
              <c:f>SINDACO!$AA$5:$AI$5</c:f>
              <c:numCache/>
            </c:numRef>
          </c:val>
          <c:smooth val="0"/>
        </c:ser>
        <c:ser>
          <c:idx val="4"/>
          <c:order val="4"/>
          <c:tx>
            <c:strRef>
              <c:f>SINDACO!$Z$6</c:f>
              <c:strCache>
                <c:ptCount val="1"/>
                <c:pt idx="0">
                  <c:v>CONDONI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SINDACO!$AA$1:$AI$1</c:f>
              <c:numCache/>
            </c:numRef>
          </c:cat>
          <c:val>
            <c:numRef>
              <c:f>SINDACO!$AA$6:$AI$6</c:f>
              <c:numCache/>
            </c:numRef>
          </c:val>
          <c:smooth val="0"/>
        </c:ser>
        <c:ser>
          <c:idx val="5"/>
          <c:order val="5"/>
          <c:tx>
            <c:strRef>
              <c:f>SINDACO!$Z$7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SINDACO!$AA$1:$AI$1</c:f>
              <c:numCache/>
            </c:numRef>
          </c:cat>
          <c:val>
            <c:numRef>
              <c:f>SINDACO!$AA$7:$AI$7</c:f>
              <c:numCache/>
            </c:numRef>
          </c:val>
          <c:smooth val="0"/>
        </c:ser>
        <c:ser>
          <c:idx val="6"/>
          <c:order val="6"/>
          <c:tx>
            <c:strRef>
              <c:f>SINDACO!$Z$8</c:f>
              <c:strCache>
                <c:ptCount val="1"/>
                <c:pt idx="0">
                  <c:v>549642,77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SINDACO!$AA$1:$AI$1</c:f>
              <c:numCache/>
            </c:numRef>
          </c:cat>
          <c:val>
            <c:numRef>
              <c:f>SINDACO!$AA$8:$AI$8</c:f>
              <c:numCache/>
            </c:numRef>
          </c:val>
          <c:smooth val="0"/>
        </c:ser>
        <c:ser>
          <c:idx val="7"/>
          <c:order val="7"/>
          <c:tx>
            <c:strRef>
              <c:f>SINDACO!$Z$9</c:f>
              <c:strCache>
                <c:ptCount val="1"/>
                <c:pt idx="0">
                  <c:v> totale oneri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SINDACO!$AA$1:$AI$1</c:f>
              <c:numCache/>
            </c:numRef>
          </c:cat>
          <c:val>
            <c:numRef>
              <c:f>SINDACO!$AA$9:$AI$9</c:f>
              <c:numCache/>
            </c:numRef>
          </c:val>
          <c:smooth val="1"/>
        </c:ser>
        <c:marker val="1"/>
        <c:axId val="38918498"/>
        <c:axId val="14722163"/>
      </c:lineChart>
      <c:catAx>
        <c:axId val="38918498"/>
        <c:scaling>
          <c:orientation val="minMax"/>
        </c:scaling>
        <c:axPos val="b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4722163"/>
        <c:crosses val="autoZero"/>
        <c:auto val="1"/>
        <c:lblOffset val="100"/>
        <c:tickLblSkip val="1"/>
        <c:noMultiLvlLbl val="0"/>
      </c:catAx>
      <c:valAx>
        <c:axId val="14722163"/>
        <c:scaling>
          <c:orientation val="minMax"/>
          <c:max val="1.5"/>
          <c:min val="5E-0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8918498"/>
        <c:crosses val="max"/>
        <c:crossBetween val="between"/>
        <c:dispUnits/>
        <c:majorUnit val="0.1"/>
        <c:minorUnit val="0.05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RICHIESTE EVASE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7"/>
          <c:w val="0.90025"/>
          <c:h val="0.87125"/>
        </c:manualLayout>
      </c:layout>
      <c:bar3DChart>
        <c:barDir val="col"/>
        <c:grouping val="clustered"/>
        <c:varyColors val="0"/>
        <c:ser>
          <c:idx val="12"/>
          <c:order val="0"/>
          <c:tx>
            <c:strRef>
              <c:f>DATI!$N$42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b"/>
              <a:lstStyle/>
              <a:p>
                <a:pPr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DATI!$N$65</c:f>
              <c:numCache/>
            </c:numRef>
          </c:val>
          <c:shape val="box"/>
        </c:ser>
        <c:ser>
          <c:idx val="11"/>
          <c:order val="1"/>
          <c:tx>
            <c:v>2012</c:v>
          </c:tx>
          <c:spPr>
            <a:pattFill prst="divot">
              <a:fgClr>
                <a:srgbClr val="FFFFCC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DATI!$M$65</c:f>
              <c:numCache/>
            </c:numRef>
          </c:val>
          <c:shape val="box"/>
        </c:ser>
        <c:ser>
          <c:idx val="10"/>
          <c:order val="2"/>
          <c:tx>
            <c:v>2011</c:v>
          </c:tx>
          <c:spPr>
            <a:pattFill prst="pct80">
              <a:fgClr>
                <a:srgbClr val="CC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DATI!$L$65</c:f>
              <c:numCache/>
            </c:numRef>
          </c:val>
          <c:shape val="box"/>
        </c:ser>
        <c:ser>
          <c:idx val="9"/>
          <c:order val="3"/>
          <c:tx>
            <c:strRef>
              <c:f>DATI!$K$42</c:f>
              <c:strCache>
                <c:ptCount val="1"/>
                <c:pt idx="0">
                  <c:v>2010</c:v>
                </c:pt>
              </c:strCache>
            </c:strRef>
          </c:tx>
          <c:spPr>
            <a:pattFill prst="lgGrid">
              <a:fgClr>
                <a:srgbClr val="99CC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DATI!$K$65</c:f>
              <c:numCache/>
            </c:numRef>
          </c:val>
          <c:shape val="box"/>
        </c:ser>
        <c:ser>
          <c:idx val="8"/>
          <c:order val="4"/>
          <c:tx>
            <c:strRef>
              <c:f>DATI!$J$42</c:f>
              <c:strCache>
                <c:ptCount val="1"/>
                <c:pt idx="0">
                  <c:v>2009</c:v>
                </c:pt>
              </c:strCache>
            </c:strRef>
          </c:tx>
          <c:spPr>
            <a:pattFill prst="pct9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DATI!$J$65</c:f>
              <c:numCache/>
            </c:numRef>
          </c:val>
          <c:shape val="box"/>
        </c:ser>
        <c:ser>
          <c:idx val="7"/>
          <c:order val="5"/>
          <c:tx>
            <c:strRef>
              <c:f>DATI!$I$42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vot">
              <a:fgClr>
                <a:srgbClr val="969696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DATI!$I$65</c:f>
              <c:numCache/>
            </c:numRef>
          </c:val>
          <c:shape val="box"/>
        </c:ser>
        <c:ser>
          <c:idx val="6"/>
          <c:order val="6"/>
          <c:tx>
            <c:strRef>
              <c:f>DATI!$H$42</c:f>
              <c:strCache>
                <c:ptCount val="1"/>
                <c:pt idx="0">
                  <c:v>2007</c:v>
                </c:pt>
              </c:strCache>
            </c:strRef>
          </c:tx>
          <c:spPr>
            <a:pattFill prst="pct80">
              <a:fgClr>
                <a:srgbClr val="FF990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DATI!$H$65</c:f>
              <c:numCache/>
            </c:numRef>
          </c:val>
          <c:shape val="box"/>
        </c:ser>
        <c:ser>
          <c:idx val="5"/>
          <c:order val="7"/>
          <c:tx>
            <c:strRef>
              <c:f>DATI!$G$42</c:f>
              <c:strCache>
                <c:ptCount val="1"/>
                <c:pt idx="0">
                  <c:v>2006</c:v>
                </c:pt>
              </c:strCache>
            </c:strRef>
          </c:tx>
          <c:spPr>
            <a:pattFill prst="pct5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DATI!$G$65</c:f>
              <c:numCache/>
            </c:numRef>
          </c:val>
          <c:shape val="box"/>
        </c:ser>
        <c:ser>
          <c:idx val="0"/>
          <c:order val="8"/>
          <c:tx>
            <c:strRef>
              <c:f>Foglio3!$L$4</c:f>
              <c:strCache>
                <c:ptCount val="1"/>
                <c:pt idx="0">
                  <c:v>2005</c:v>
                </c:pt>
              </c:strCache>
            </c:strRef>
          </c:tx>
          <c:spPr>
            <a:pattFill prst="pct8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Foglio3!$L$24</c:f>
              <c:numCache>
                <c:ptCount val="1"/>
                <c:pt idx="0">
                  <c:v>468</c:v>
                </c:pt>
              </c:numCache>
            </c:numRef>
          </c:val>
          <c:shape val="box"/>
        </c:ser>
        <c:ser>
          <c:idx val="1"/>
          <c:order val="9"/>
          <c:tx>
            <c:strRef>
              <c:f>Foglio3!$K$4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pct40">
              <a:fgClr>
                <a:srgbClr val="00FF00"/>
              </a:fgClr>
              <a:bgClr>
                <a:srgbClr val="FF99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Foglio3!$K$24</c:f>
              <c:numCache>
                <c:ptCount val="1"/>
                <c:pt idx="0">
                  <c:v>377</c:v>
                </c:pt>
              </c:numCache>
            </c:numRef>
          </c:val>
          <c:shape val="box"/>
        </c:ser>
        <c:ser>
          <c:idx val="2"/>
          <c:order val="10"/>
          <c:tx>
            <c:strRef>
              <c:f>Foglio3!$J$4</c:f>
              <c:strCache>
                <c:ptCount val="1"/>
                <c:pt idx="0">
                  <c:v>2003</c:v>
                </c:pt>
              </c:strCache>
            </c:strRef>
          </c:tx>
          <c:spPr>
            <a:pattFill prst="pct90">
              <a:fgClr>
                <a:srgbClr val="3366FF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3366FF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Foglio3!$J$24</c:f>
              <c:numCache>
                <c:ptCount val="1"/>
                <c:pt idx="0">
                  <c:v>454</c:v>
                </c:pt>
              </c:numCache>
            </c:numRef>
          </c:val>
          <c:shape val="box"/>
        </c:ser>
        <c:ser>
          <c:idx val="3"/>
          <c:order val="11"/>
          <c:tx>
            <c:strRef>
              <c:f>Foglio3!$I$4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90">
              <a:fgClr>
                <a:srgbClr val="FF99CC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Foglio3!$I$24</c:f>
              <c:numCache>
                <c:ptCount val="1"/>
                <c:pt idx="0">
                  <c:v>394</c:v>
                </c:pt>
              </c:numCache>
            </c:numRef>
          </c:val>
          <c:shape val="box"/>
        </c:ser>
        <c:ser>
          <c:idx val="4"/>
          <c:order val="12"/>
          <c:tx>
            <c:strRef>
              <c:f>Foglio3!$H$4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80">
              <a:fgClr>
                <a:srgbClr val="FFFF00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Foglio3!$H$24</c:f>
              <c:numCache>
                <c:ptCount val="1"/>
                <c:pt idx="0">
                  <c:v>367</c:v>
                </c:pt>
              </c:numCache>
            </c:numRef>
          </c:val>
          <c:shape val="box"/>
        </c:ser>
        <c:shape val="box"/>
        <c:axId val="65390604"/>
        <c:axId val="51644525"/>
      </c:bar3DChart>
      <c:catAx>
        <c:axId val="65390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edilizia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44525"/>
        <c:crosses val="autoZero"/>
        <c:auto val="0"/>
        <c:lblOffset val="100"/>
        <c:tickLblSkip val="1"/>
        <c:noMultiLvlLbl val="0"/>
      </c:catAx>
      <c:valAx>
        <c:axId val="51644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06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2885"/>
          <c:w val="0.07075"/>
          <c:h val="0.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6600"/>
        </a:gs>
        <a:gs pos="50000">
          <a:srgbClr val="FFFF99"/>
        </a:gs>
        <a:gs pos="100000">
          <a:srgbClr val="FF66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5"/>
      <c:rotY val="30"/>
      <c:depthPercent val="100"/>
      <c:rAngAx val="1"/>
    </c:view3D>
    <c:plotArea>
      <c:layout>
        <c:manualLayout>
          <c:xMode val="edge"/>
          <c:yMode val="edge"/>
          <c:x val="0.01325"/>
          <c:y val="0.0235"/>
          <c:w val="0.97375"/>
          <c:h val="0.9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Foglio3!$L$4</c:f>
              <c:strCache>
                <c:ptCount val="1"/>
                <c:pt idx="0">
                  <c:v>2005</c:v>
                </c:pt>
              </c:strCache>
            </c:strRef>
          </c:tx>
          <c:spPr>
            <a:pattFill prst="pct8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Foglio3!$L$24</c:f>
              <c:numCache/>
            </c:numRef>
          </c:val>
          <c:shape val="box"/>
        </c:ser>
        <c:ser>
          <c:idx val="1"/>
          <c:order val="1"/>
          <c:tx>
            <c:strRef>
              <c:f>Foglio3!$K$4</c:f>
              <c:strCache>
                <c:ptCount val="1"/>
                <c:pt idx="0">
                  <c:v>2004</c:v>
                </c:pt>
              </c:strCache>
            </c:strRef>
          </c:tx>
          <c:spPr>
            <a:pattFill prst="pct40">
              <a:fgClr>
                <a:srgbClr val="00FF00"/>
              </a:fgClr>
              <a:bgClr>
                <a:srgbClr val="FF99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Foglio3!$K$24</c:f>
              <c:numCache/>
            </c:numRef>
          </c:val>
          <c:shape val="box"/>
        </c:ser>
        <c:ser>
          <c:idx val="2"/>
          <c:order val="2"/>
          <c:tx>
            <c:strRef>
              <c:f>Foglio3!$J$4</c:f>
              <c:strCache>
                <c:ptCount val="1"/>
                <c:pt idx="0">
                  <c:v>2003</c:v>
                </c:pt>
              </c:strCache>
            </c:strRef>
          </c:tx>
          <c:spPr>
            <a:pattFill prst="pct90">
              <a:fgClr>
                <a:srgbClr val="3366FF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3366FF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Foglio3!$J$24</c:f>
              <c:numCache/>
            </c:numRef>
          </c:val>
          <c:shape val="box"/>
        </c:ser>
        <c:ser>
          <c:idx val="3"/>
          <c:order val="3"/>
          <c:tx>
            <c:strRef>
              <c:f>Foglio3!$I$4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90">
              <a:fgClr>
                <a:srgbClr val="FF99CC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Foglio3!$I$24</c:f>
              <c:numCache/>
            </c:numRef>
          </c:val>
          <c:shape val="box"/>
        </c:ser>
        <c:ser>
          <c:idx val="4"/>
          <c:order val="4"/>
          <c:tx>
            <c:strRef>
              <c:f>Foglio3!$H$4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80">
              <a:fgClr>
                <a:srgbClr val="FFFF00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Foglio3!$H$24</c:f>
              <c:numCache/>
            </c:numRef>
          </c:val>
          <c:shape val="box"/>
        </c:ser>
        <c:shape val="box"/>
        <c:axId val="62147542"/>
        <c:axId val="22456967"/>
      </c:bar3DChart>
      <c:catAx>
        <c:axId val="62147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56967"/>
        <c:crosses val="autoZero"/>
        <c:auto val="1"/>
        <c:lblOffset val="100"/>
        <c:tickLblSkip val="1"/>
        <c:noMultiLvlLbl val="0"/>
      </c:catAx>
      <c:valAx>
        <c:axId val="22456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75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6600"/>
        </a:gs>
        <a:gs pos="50000">
          <a:srgbClr val="FFFF99"/>
        </a:gs>
        <a:gs pos="100000">
          <a:srgbClr val="FF66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0.757</cdr:y>
    </cdr:from>
    <cdr:to>
      <cdr:x>0.2695</cdr:x>
      <cdr:y>0.792</cdr:y>
    </cdr:to>
    <cdr:sp>
      <cdr:nvSpPr>
        <cdr:cNvPr id="1" name="Text Box 2"/>
        <cdr:cNvSpPr txBox="1">
          <a:spLocks noChangeArrowheads="1"/>
        </cdr:cNvSpPr>
      </cdr:nvSpPr>
      <cdr:spPr>
        <a:xfrm>
          <a:off x="1390650" y="379095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concessioni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0.11175</cdr:x>
      <cdr:y>0.034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concessioni</a:t>
          </a:r>
        </a:p>
      </cdr:txBody>
    </cdr:sp>
  </cdr:relSizeAnchor>
  <cdr:relSizeAnchor xmlns:cdr="http://schemas.openxmlformats.org/drawingml/2006/chartDrawing">
    <cdr:from>
      <cdr:x>0.10075</cdr:x>
      <cdr:y>0.25225</cdr:y>
    </cdr:from>
    <cdr:to>
      <cdr:x>0.2135</cdr:x>
      <cdr:y>0.28675</cdr:y>
    </cdr:to>
    <cdr:sp>
      <cdr:nvSpPr>
        <cdr:cNvPr id="3" name="Text Box 4"/>
        <cdr:cNvSpPr txBox="1">
          <a:spLocks noChangeArrowheads="1"/>
        </cdr:cNvSpPr>
      </cdr:nvSpPr>
      <cdr:spPr>
        <a:xfrm>
          <a:off x="895350" y="125730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condoni</a:t>
          </a:r>
        </a:p>
      </cdr:txBody>
    </cdr:sp>
  </cdr:relSizeAnchor>
  <cdr:relSizeAnchor xmlns:cdr="http://schemas.openxmlformats.org/drawingml/2006/chartDrawing">
    <cdr:from>
      <cdr:x>0.566</cdr:x>
      <cdr:y>0.5175</cdr:y>
    </cdr:from>
    <cdr:to>
      <cdr:x>0.678</cdr:x>
      <cdr:y>0.552</cdr:y>
    </cdr:to>
    <cdr:sp>
      <cdr:nvSpPr>
        <cdr:cNvPr id="4" name="Text Box 5"/>
        <cdr:cNvSpPr txBox="1">
          <a:spLocks noChangeArrowheads="1"/>
        </cdr:cNvSpPr>
      </cdr:nvSpPr>
      <cdr:spPr>
        <a:xfrm>
          <a:off x="5038725" y="2590800"/>
          <a:ext cx="1000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scia dia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0.84775</cdr:y>
    </cdr:from>
    <cdr:to>
      <cdr:x>0.66875</cdr:x>
      <cdr:y>0.95925</cdr:y>
    </cdr:to>
    <cdr:sp>
      <cdr:nvSpPr>
        <cdr:cNvPr id="1" name="Line 1"/>
        <cdr:cNvSpPr>
          <a:spLocks/>
        </cdr:cNvSpPr>
      </cdr:nvSpPr>
      <cdr:spPr>
        <a:xfrm>
          <a:off x="5019675" y="4257675"/>
          <a:ext cx="400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114300</xdr:rowOff>
    </xdr:from>
    <xdr:to>
      <xdr:col>24</xdr:col>
      <xdr:colOff>638175</xdr:colOff>
      <xdr:row>35</xdr:row>
      <xdr:rowOff>180975</xdr:rowOff>
    </xdr:to>
    <xdr:graphicFrame>
      <xdr:nvGraphicFramePr>
        <xdr:cNvPr id="1" name="Grafico 1"/>
        <xdr:cNvGraphicFramePr/>
      </xdr:nvGraphicFramePr>
      <xdr:xfrm>
        <a:off x="8553450" y="1866900"/>
        <a:ext cx="89058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49</xdr:row>
      <xdr:rowOff>133350</xdr:rowOff>
    </xdr:from>
    <xdr:to>
      <xdr:col>13</xdr:col>
      <xdr:colOff>133350</xdr:colOff>
      <xdr:row>69</xdr:row>
      <xdr:rowOff>57150</xdr:rowOff>
    </xdr:to>
    <xdr:graphicFrame>
      <xdr:nvGraphicFramePr>
        <xdr:cNvPr id="2" name="Grafico 4"/>
        <xdr:cNvGraphicFramePr/>
      </xdr:nvGraphicFramePr>
      <xdr:xfrm>
        <a:off x="9525" y="9563100"/>
        <a:ext cx="772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38100</xdr:rowOff>
    </xdr:from>
    <xdr:to>
      <xdr:col>13</xdr:col>
      <xdr:colOff>504825</xdr:colOff>
      <xdr:row>35</xdr:row>
      <xdr:rowOff>114300</xdr:rowOff>
    </xdr:to>
    <xdr:graphicFrame>
      <xdr:nvGraphicFramePr>
        <xdr:cNvPr id="3" name="Grafico 5"/>
        <xdr:cNvGraphicFramePr/>
      </xdr:nvGraphicFramePr>
      <xdr:xfrm>
        <a:off x="0" y="1790700"/>
        <a:ext cx="8105775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45</xdr:row>
      <xdr:rowOff>114300</xdr:rowOff>
    </xdr:from>
    <xdr:to>
      <xdr:col>24</xdr:col>
      <xdr:colOff>638175</xdr:colOff>
      <xdr:row>69</xdr:row>
      <xdr:rowOff>85725</xdr:rowOff>
    </xdr:to>
    <xdr:graphicFrame>
      <xdr:nvGraphicFramePr>
        <xdr:cNvPr id="4" name="Grafico 7"/>
        <xdr:cNvGraphicFramePr/>
      </xdr:nvGraphicFramePr>
      <xdr:xfrm>
        <a:off x="8553450" y="8782050"/>
        <a:ext cx="890587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9</xdr:row>
      <xdr:rowOff>114300</xdr:rowOff>
    </xdr:from>
    <xdr:to>
      <xdr:col>34</xdr:col>
      <xdr:colOff>638175</xdr:colOff>
      <xdr:row>34</xdr:row>
      <xdr:rowOff>142875</xdr:rowOff>
    </xdr:to>
    <xdr:graphicFrame>
      <xdr:nvGraphicFramePr>
        <xdr:cNvPr id="5" name="Grafico 8"/>
        <xdr:cNvGraphicFramePr/>
      </xdr:nvGraphicFramePr>
      <xdr:xfrm>
        <a:off x="17583150" y="1866900"/>
        <a:ext cx="8839200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285750</xdr:colOff>
      <xdr:row>31</xdr:row>
      <xdr:rowOff>104775</xdr:rowOff>
    </xdr:from>
    <xdr:to>
      <xdr:col>7</xdr:col>
      <xdr:colOff>152400</xdr:colOff>
      <xdr:row>34</xdr:row>
      <xdr:rowOff>152400</xdr:rowOff>
    </xdr:to>
    <xdr:sp>
      <xdr:nvSpPr>
        <xdr:cNvPr id="6" name="Line 9"/>
        <xdr:cNvSpPr>
          <a:spLocks/>
        </xdr:cNvSpPr>
      </xdr:nvSpPr>
      <xdr:spPr>
        <a:xfrm flipH="1">
          <a:off x="4152900" y="6048375"/>
          <a:ext cx="704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21</xdr:row>
      <xdr:rowOff>171450</xdr:rowOff>
    </xdr:from>
    <xdr:to>
      <xdr:col>25</xdr:col>
      <xdr:colOff>885825</xdr:colOff>
      <xdr:row>22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7687925" y="4210050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concessioni</a:t>
          </a:r>
        </a:p>
      </xdr:txBody>
    </xdr:sp>
    <xdr:clientData/>
  </xdr:twoCellAnchor>
  <xdr:twoCellAnchor>
    <xdr:from>
      <xdr:col>25</xdr:col>
      <xdr:colOff>38100</xdr:colOff>
      <xdr:row>31</xdr:row>
      <xdr:rowOff>76200</xdr:rowOff>
    </xdr:from>
    <xdr:to>
      <xdr:col>25</xdr:col>
      <xdr:colOff>590550</xdr:colOff>
      <xdr:row>32</xdr:row>
      <xdr:rowOff>76200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7621250" y="601980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dia-scia</a:t>
          </a:r>
        </a:p>
      </xdr:txBody>
    </xdr:sp>
    <xdr:clientData/>
  </xdr:twoCellAnchor>
  <xdr:twoCellAnchor>
    <xdr:from>
      <xdr:col>25</xdr:col>
      <xdr:colOff>85725</xdr:colOff>
      <xdr:row>28</xdr:row>
      <xdr:rowOff>161925</xdr:rowOff>
    </xdr:from>
    <xdr:to>
      <xdr:col>25</xdr:col>
      <xdr:colOff>742950</xdr:colOff>
      <xdr:row>29</xdr:row>
      <xdr:rowOff>161925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7668875" y="553402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condoni</a:t>
          </a:r>
        </a:p>
      </xdr:txBody>
    </xdr:sp>
    <xdr:clientData/>
  </xdr:twoCellAnchor>
  <xdr:twoCellAnchor>
    <xdr:from>
      <xdr:col>25</xdr:col>
      <xdr:colOff>161925</xdr:colOff>
      <xdr:row>18</xdr:row>
      <xdr:rowOff>19050</xdr:rowOff>
    </xdr:from>
    <xdr:to>
      <xdr:col>25</xdr:col>
      <xdr:colOff>647700</xdr:colOff>
      <xdr:row>18</xdr:row>
      <xdr:rowOff>161925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7745075" y="348615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totale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72</xdr:row>
      <xdr:rowOff>28575</xdr:rowOff>
    </xdr:from>
    <xdr:to>
      <xdr:col>22</xdr:col>
      <xdr:colOff>66675</xdr:colOff>
      <xdr:row>102</xdr:row>
      <xdr:rowOff>9525</xdr:rowOff>
    </xdr:to>
    <xdr:graphicFrame>
      <xdr:nvGraphicFramePr>
        <xdr:cNvPr id="1" name="Grafico 3"/>
        <xdr:cNvGraphicFramePr/>
      </xdr:nvGraphicFramePr>
      <xdr:xfrm>
        <a:off x="1476375" y="13754100"/>
        <a:ext cx="7229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24</xdr:row>
      <xdr:rowOff>9525</xdr:rowOff>
    </xdr:from>
    <xdr:to>
      <xdr:col>6</xdr:col>
      <xdr:colOff>9525</xdr:colOff>
      <xdr:row>25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990975" y="4191000"/>
          <a:ext cx="542925" cy="3143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28575</xdr:rowOff>
    </xdr:from>
    <xdr:to>
      <xdr:col>11</xdr:col>
      <xdr:colOff>561975</xdr:colOff>
      <xdr:row>25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6000750" y="4210050"/>
          <a:ext cx="300037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571500</xdr:colOff>
      <xdr:row>4</xdr:row>
      <xdr:rowOff>152400</xdr:rowOff>
    </xdr:from>
    <xdr:to>
      <xdr:col>25</xdr:col>
      <xdr:colOff>571500</xdr:colOff>
      <xdr:row>29</xdr:row>
      <xdr:rowOff>123825</xdr:rowOff>
    </xdr:to>
    <xdr:graphicFrame>
      <xdr:nvGraphicFramePr>
        <xdr:cNvPr id="3" name="Grafico 3"/>
        <xdr:cNvGraphicFramePr/>
      </xdr:nvGraphicFramePr>
      <xdr:xfrm>
        <a:off x="10229850" y="1009650"/>
        <a:ext cx="73152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I49"/>
  <sheetViews>
    <sheetView zoomScalePageLayoutView="0" workbookViewId="0" topLeftCell="J1">
      <selection activeCell="AJ6" sqref="AJ6"/>
    </sheetView>
  </sheetViews>
  <sheetFormatPr defaultColWidth="9.140625" defaultRowHeight="12.75"/>
  <cols>
    <col min="1" max="1" width="6.8515625" style="207" customWidth="1"/>
    <col min="2" max="2" width="32.28125" style="207" customWidth="1"/>
    <col min="3" max="11" width="6.28125" style="207" customWidth="1"/>
    <col min="12" max="14" width="9.140625" style="207" customWidth="1"/>
    <col min="15" max="15" width="5.140625" style="207" customWidth="1"/>
    <col min="16" max="16" width="32.57421875" style="207" customWidth="1"/>
    <col min="17" max="25" width="11.421875" style="207" customWidth="1"/>
    <col min="26" max="26" width="31.57421875" style="207" customWidth="1"/>
    <col min="27" max="35" width="11.421875" style="207" customWidth="1"/>
    <col min="36" max="16384" width="9.140625" style="207" customWidth="1"/>
  </cols>
  <sheetData>
    <row r="1" spans="3:35" ht="15.75" thickBot="1">
      <c r="C1" s="213">
        <v>2004</v>
      </c>
      <c r="D1" s="213">
        <v>2005</v>
      </c>
      <c r="E1" s="213">
        <v>2006</v>
      </c>
      <c r="F1" s="213">
        <v>2007</v>
      </c>
      <c r="G1" s="213">
        <v>2008</v>
      </c>
      <c r="H1" s="213">
        <v>2009</v>
      </c>
      <c r="I1" s="213">
        <v>2010</v>
      </c>
      <c r="J1" s="213">
        <v>2011</v>
      </c>
      <c r="K1" s="214">
        <v>2012</v>
      </c>
      <c r="Q1" s="229">
        <v>2004</v>
      </c>
      <c r="R1" s="230">
        <v>2005</v>
      </c>
      <c r="S1" s="230">
        <v>2006</v>
      </c>
      <c r="T1" s="230">
        <v>2007</v>
      </c>
      <c r="U1" s="230">
        <v>2008</v>
      </c>
      <c r="V1" s="232">
        <v>2009</v>
      </c>
      <c r="W1" s="230">
        <v>2010</v>
      </c>
      <c r="X1" s="230">
        <v>2011</v>
      </c>
      <c r="Y1" s="235">
        <v>2012</v>
      </c>
      <c r="AA1" s="229">
        <v>2004</v>
      </c>
      <c r="AB1" s="230">
        <v>2005</v>
      </c>
      <c r="AC1" s="230">
        <v>2006</v>
      </c>
      <c r="AD1" s="230">
        <v>2007</v>
      </c>
      <c r="AE1" s="230">
        <v>2008</v>
      </c>
      <c r="AF1" s="232">
        <v>2009</v>
      </c>
      <c r="AG1" s="230">
        <v>2010</v>
      </c>
      <c r="AH1" s="230">
        <v>2011</v>
      </c>
      <c r="AI1" s="235">
        <v>2012</v>
      </c>
    </row>
    <row r="2" spans="2:35" ht="15">
      <c r="B2" s="216" t="s">
        <v>53</v>
      </c>
      <c r="C2" s="212">
        <v>29</v>
      </c>
      <c r="D2" s="212">
        <v>21</v>
      </c>
      <c r="E2" s="212">
        <v>29</v>
      </c>
      <c r="F2" s="212">
        <v>34</v>
      </c>
      <c r="G2" s="212">
        <v>13</v>
      </c>
      <c r="H2" s="212">
        <v>7</v>
      </c>
      <c r="I2" s="212">
        <v>9</v>
      </c>
      <c r="J2" s="212">
        <v>15</v>
      </c>
      <c r="K2" s="212">
        <v>8</v>
      </c>
      <c r="P2" s="216" t="s">
        <v>53</v>
      </c>
      <c r="Q2" s="228">
        <v>452406.5</v>
      </c>
      <c r="R2" s="228">
        <v>631328.45</v>
      </c>
      <c r="S2" s="228">
        <v>373647.85</v>
      </c>
      <c r="T2" s="228">
        <f>224627.03+181195.93</f>
        <v>405822.95999999996</v>
      </c>
      <c r="U2" s="228">
        <v>256680.08</v>
      </c>
      <c r="V2" s="233">
        <f>264879.2+25837.44</f>
        <v>290716.64</v>
      </c>
      <c r="W2" s="234">
        <v>297079.97</v>
      </c>
      <c r="X2" s="234">
        <v>161208.86</v>
      </c>
      <c r="Y2" s="231">
        <f>120271.11+37592.6</f>
        <v>157863.71</v>
      </c>
      <c r="Z2" s="216" t="s">
        <v>53</v>
      </c>
      <c r="AA2" s="228">
        <v>452406.5</v>
      </c>
      <c r="AB2" s="228">
        <v>631328.45</v>
      </c>
      <c r="AC2" s="228">
        <v>373647.85</v>
      </c>
      <c r="AD2" s="228">
        <f>224627.03+181195.93</f>
        <v>405822.95999999996</v>
      </c>
      <c r="AE2" s="228">
        <v>256680.08</v>
      </c>
      <c r="AF2" s="233">
        <f>264879.2+25837.44</f>
        <v>290716.64</v>
      </c>
      <c r="AG2" s="234">
        <v>297079.97</v>
      </c>
      <c r="AH2" s="234">
        <v>161208.86</v>
      </c>
      <c r="AI2" s="231">
        <f>120271.11+37592.6</f>
        <v>157863.71</v>
      </c>
    </row>
    <row r="3" spans="2:35" ht="15.75" thickBot="1">
      <c r="B3" s="219" t="s">
        <v>56</v>
      </c>
      <c r="C3" s="211">
        <v>5</v>
      </c>
      <c r="D3" s="211"/>
      <c r="E3" s="211">
        <v>2</v>
      </c>
      <c r="F3" s="211">
        <v>1</v>
      </c>
      <c r="G3" s="211"/>
      <c r="H3" s="211">
        <v>4</v>
      </c>
      <c r="I3" s="211"/>
      <c r="J3" s="211"/>
      <c r="K3" s="211"/>
      <c r="P3" s="209"/>
      <c r="Q3" s="245">
        <f>Q2/549640.82</f>
        <v>0.8230947985267907</v>
      </c>
      <c r="R3" s="245">
        <f>R2/693262.58</f>
        <v>0.9106628111963002</v>
      </c>
      <c r="S3" s="245">
        <f>S2/454026.47</f>
        <v>0.8229649033458336</v>
      </c>
      <c r="T3" s="245">
        <f>T2/503321.42</f>
        <v>0.8062898654303248</v>
      </c>
      <c r="U3" s="245">
        <f>U2/311648.45</f>
        <v>0.8236205891606391</v>
      </c>
      <c r="V3" s="245">
        <f>V2/474873.39</f>
        <v>0.6121982114011484</v>
      </c>
      <c r="W3" s="245">
        <f>W2/428764.74</f>
        <v>0.6928740688891535</v>
      </c>
      <c r="X3" s="245">
        <f>X2/240872.24</f>
        <v>0.6692712285981979</v>
      </c>
      <c r="Y3" s="245">
        <f>Y2/218141.36</f>
        <v>0.7236761978562891</v>
      </c>
      <c r="Z3" s="209"/>
      <c r="AA3" s="245">
        <f>AA2/549642.95</f>
        <v>0.8230916088344261</v>
      </c>
      <c r="AB3" s="245">
        <f>AB2/Z8</f>
        <v>1.1486159455895326</v>
      </c>
      <c r="AC3" s="245">
        <f>AC2/Z8</f>
        <v>0.6798012643739496</v>
      </c>
      <c r="AD3" s="245">
        <f>AD2/Z8</f>
        <v>0.738339485480724</v>
      </c>
      <c r="AE3" s="245">
        <f>AE2/Z8</f>
        <v>0.466994371635235</v>
      </c>
      <c r="AF3" s="245">
        <f>AF2/Z8</f>
        <v>0.52891924695016</v>
      </c>
      <c r="AG3" s="245">
        <f>AG2/Z8</f>
        <v>0.5404964573626612</v>
      </c>
      <c r="AH3" s="245">
        <f>AH2/Z8</f>
        <v>0.2932975175858312</v>
      </c>
      <c r="AI3" s="245">
        <f>AI2/Z8</f>
        <v>0.28721147373593214</v>
      </c>
    </row>
    <row r="4" spans="2:35" ht="15">
      <c r="B4" s="208" t="s">
        <v>57</v>
      </c>
      <c r="C4" s="211">
        <v>7</v>
      </c>
      <c r="D4" s="211">
        <v>1</v>
      </c>
      <c r="E4" s="211"/>
      <c r="F4" s="211">
        <v>3</v>
      </c>
      <c r="G4" s="211"/>
      <c r="H4" s="211">
        <v>6</v>
      </c>
      <c r="I4" s="211"/>
      <c r="J4" s="211"/>
      <c r="K4" s="211"/>
      <c r="P4" s="215" t="s">
        <v>58</v>
      </c>
      <c r="Q4" s="228">
        <v>26299.37</v>
      </c>
      <c r="R4" s="228">
        <f>44723.83+7869.47</f>
        <v>52593.3</v>
      </c>
      <c r="S4" s="228">
        <v>73890.32</v>
      </c>
      <c r="T4" s="228">
        <v>91343.17</v>
      </c>
      <c r="U4" s="228">
        <v>54734.802</v>
      </c>
      <c r="V4" s="228">
        <f>183937.17+109.29</f>
        <v>184046.46000000002</v>
      </c>
      <c r="W4" s="228">
        <v>92861.86</v>
      </c>
      <c r="X4" s="228">
        <v>75491.19</v>
      </c>
      <c r="Y4" s="228">
        <f>207034.1-157863.71</f>
        <v>49170.390000000014</v>
      </c>
      <c r="Z4" s="215" t="s">
        <v>58</v>
      </c>
      <c r="AA4" s="228">
        <v>26299.37</v>
      </c>
      <c r="AB4" s="228">
        <f>44723.83+7869.47</f>
        <v>52593.3</v>
      </c>
      <c r="AC4" s="228">
        <v>73890.32</v>
      </c>
      <c r="AD4" s="228">
        <v>91343.17</v>
      </c>
      <c r="AE4" s="228">
        <v>54734.802</v>
      </c>
      <c r="AF4" s="228">
        <f>183937.17+109.29</f>
        <v>184046.46000000002</v>
      </c>
      <c r="AG4" s="228">
        <v>92861.86</v>
      </c>
      <c r="AH4" s="228">
        <v>75491.19</v>
      </c>
      <c r="AI4" s="228">
        <f>207034.1-157863.71</f>
        <v>49170.390000000014</v>
      </c>
    </row>
    <row r="5" spans="2:35" ht="15.75" thickBot="1">
      <c r="B5" s="218" t="s">
        <v>55</v>
      </c>
      <c r="C5" s="211"/>
      <c r="D5" s="211"/>
      <c r="E5" s="211"/>
      <c r="F5" s="211"/>
      <c r="G5" s="211">
        <v>13</v>
      </c>
      <c r="H5" s="211">
        <v>10</v>
      </c>
      <c r="I5" s="211">
        <v>10</v>
      </c>
      <c r="J5" s="211">
        <v>10</v>
      </c>
      <c r="K5" s="211">
        <v>3</v>
      </c>
      <c r="P5" s="238"/>
      <c r="Q5" s="245">
        <f>Q4/549641.64</f>
        <v>0.04784821251897873</v>
      </c>
      <c r="R5" s="245">
        <f>R4/693263.49</f>
        <v>0.07586336329351485</v>
      </c>
      <c r="S5" s="245">
        <f>S4/454027.29</f>
        <v>0.16274422623362575</v>
      </c>
      <c r="T5" s="245">
        <f>T4/503322.23</f>
        <v>0.18148050007646196</v>
      </c>
      <c r="U5" s="245">
        <f>U4/311649.28</f>
        <v>0.17562948324475514</v>
      </c>
      <c r="V5" s="245">
        <f>V4/474873.39</f>
        <v>0.3875695372191733</v>
      </c>
      <c r="W5" s="245">
        <f>W4/428765.43</f>
        <v>0.2165796342303063</v>
      </c>
      <c r="X5" s="245">
        <f>X4/240872.91</f>
        <v>0.31340672556328564</v>
      </c>
      <c r="Y5" s="245">
        <f>Y4/218142.08</f>
        <v>0.22540534132616696</v>
      </c>
      <c r="Z5" s="238"/>
      <c r="AA5" s="245">
        <f>AA4/$Z$8</f>
        <v>0.047848114148758836</v>
      </c>
      <c r="AB5" s="245">
        <f>AB4/Z8</f>
        <v>0.09568633096001608</v>
      </c>
      <c r="AC5" s="245">
        <f>AC4/Z8</f>
        <v>0.13443335204791287</v>
      </c>
      <c r="AD5" s="245">
        <f>AD4/Z8</f>
        <v>0.1661864305064906</v>
      </c>
      <c r="AE5" s="245">
        <f>AE4/Z8</f>
        <v>0.09958250155823936</v>
      </c>
      <c r="AF5" s="245">
        <f>AF4/Z8</f>
        <v>0.33484741371200066</v>
      </c>
      <c r="AG5" s="245">
        <f>AG4/Z8</f>
        <v>0.16894947967750035</v>
      </c>
      <c r="AH5" s="245">
        <f>AH4/Z8</f>
        <v>0.13734591651228306</v>
      </c>
      <c r="AI5" s="245">
        <f>AI4/Z8</f>
        <v>0.08945881340347661</v>
      </c>
    </row>
    <row r="6" spans="2:35" ht="15">
      <c r="B6" s="217" t="s">
        <v>54</v>
      </c>
      <c r="C6" s="211">
        <v>24</v>
      </c>
      <c r="D6" s="211">
        <v>5</v>
      </c>
      <c r="E6" s="211">
        <v>48</v>
      </c>
      <c r="F6" s="211">
        <v>34</v>
      </c>
      <c r="G6" s="211">
        <v>18</v>
      </c>
      <c r="H6" s="211">
        <v>25</v>
      </c>
      <c r="I6" s="211">
        <v>86</v>
      </c>
      <c r="J6" s="211">
        <v>18</v>
      </c>
      <c r="K6" s="239">
        <v>70</v>
      </c>
      <c r="P6" s="217" t="s">
        <v>54</v>
      </c>
      <c r="Q6" s="228">
        <f>66521.71+4413.24</f>
        <v>70934.95000000001</v>
      </c>
      <c r="R6" s="228">
        <v>9340.83</v>
      </c>
      <c r="S6" s="228">
        <v>6488.3</v>
      </c>
      <c r="T6" s="228">
        <v>6155.29</v>
      </c>
      <c r="U6" s="228">
        <v>233.57</v>
      </c>
      <c r="V6" s="228">
        <v>109.29</v>
      </c>
      <c r="W6" s="228">
        <v>38822.91</v>
      </c>
      <c r="X6" s="228">
        <v>4172.19</v>
      </c>
      <c r="Y6" s="244">
        <v>11107.26</v>
      </c>
      <c r="Z6" s="217" t="s">
        <v>54</v>
      </c>
      <c r="AA6" s="228">
        <f>66521.71+4413.24</f>
        <v>70934.95000000001</v>
      </c>
      <c r="AB6" s="228">
        <v>9340.83</v>
      </c>
      <c r="AC6" s="228">
        <v>6488.3</v>
      </c>
      <c r="AD6" s="228">
        <v>6155.29</v>
      </c>
      <c r="AE6" s="228">
        <v>233.57</v>
      </c>
      <c r="AF6" s="228">
        <v>109.29</v>
      </c>
      <c r="AG6" s="228">
        <v>38822.91</v>
      </c>
      <c r="AH6" s="228">
        <v>4172.19</v>
      </c>
      <c r="AI6" s="244">
        <v>11107.26</v>
      </c>
    </row>
    <row r="7" spans="2:35" ht="15.75" thickBot="1">
      <c r="B7" s="215" t="s">
        <v>65</v>
      </c>
      <c r="C7" s="211">
        <v>123</v>
      </c>
      <c r="D7" s="211">
        <v>135</v>
      </c>
      <c r="E7" s="211">
        <v>166</v>
      </c>
      <c r="F7" s="211">
        <v>105</v>
      </c>
      <c r="G7" s="211">
        <v>108</v>
      </c>
      <c r="H7" s="211">
        <v>100</v>
      </c>
      <c r="I7" s="211">
        <v>115</v>
      </c>
      <c r="J7" s="211">
        <v>111</v>
      </c>
      <c r="K7" s="239">
        <v>62</v>
      </c>
      <c r="P7" s="209"/>
      <c r="Q7" s="245">
        <f>Q6/549641.69</f>
        <v>0.129056713292618</v>
      </c>
      <c r="R7" s="245">
        <f>R6/693263.57</f>
        <v>0.013473706688496557</v>
      </c>
      <c r="S7" s="245">
        <f>S6/454027.46</f>
        <v>0.014290545333976055</v>
      </c>
      <c r="T7" s="245">
        <f>T6/503322.41</f>
        <v>0.01222931838063797</v>
      </c>
      <c r="U7" s="245">
        <f>U6/311649.45</f>
        <v>0.0007494638607576557</v>
      </c>
      <c r="V7" s="245">
        <f>V6/474873.39</f>
        <v>0.00023014555521841306</v>
      </c>
      <c r="W7" s="245">
        <f>W6/428765.65</f>
        <v>0.09054575617239861</v>
      </c>
      <c r="X7" s="245">
        <f>X6/240873.22</f>
        <v>0.01732110360794778</v>
      </c>
      <c r="Y7" s="245">
        <f>Y6/218142.31</f>
        <v>0.05091749509758103</v>
      </c>
      <c r="Z7" s="209"/>
      <c r="AA7" s="245">
        <f>AA6/Z8</f>
        <v>0.1290564597074569</v>
      </c>
      <c r="AB7" s="245">
        <f>AB6/Z8</f>
        <v>0.01699436526746272</v>
      </c>
      <c r="AC7" s="245">
        <f>AC6/Z8</f>
        <v>0.011804576270511118</v>
      </c>
      <c r="AD7" s="245">
        <f>AD6/Z8</f>
        <v>0.011198710027605748</v>
      </c>
      <c r="AE7" s="245">
        <f>AE6/Z8</f>
        <v>0.0004249487353395006</v>
      </c>
      <c r="AF7" s="245">
        <f>AF6/Z8</f>
        <v>0.00019883823815239124</v>
      </c>
      <c r="AG7" s="245">
        <f>AG6/Z8</f>
        <v>0.07063298585734148</v>
      </c>
      <c r="AH7" s="245">
        <f>AH6/Z8</f>
        <v>0.007590730248302911</v>
      </c>
      <c r="AI7" s="245">
        <f>AI6/Z8</f>
        <v>0.0202081435547674</v>
      </c>
    </row>
    <row r="8" spans="2:35" ht="15">
      <c r="B8" s="207" t="s">
        <v>68</v>
      </c>
      <c r="C8" s="210">
        <f aca="true" t="shared" si="0" ref="C8:K8">SUM(C2:C7)</f>
        <v>188</v>
      </c>
      <c r="D8" s="210">
        <f t="shared" si="0"/>
        <v>162</v>
      </c>
      <c r="E8" s="210">
        <f t="shared" si="0"/>
        <v>245</v>
      </c>
      <c r="F8" s="210">
        <f t="shared" si="0"/>
        <v>177</v>
      </c>
      <c r="G8" s="210">
        <f t="shared" si="0"/>
        <v>152</v>
      </c>
      <c r="H8" s="210">
        <f t="shared" si="0"/>
        <v>152</v>
      </c>
      <c r="I8" s="210">
        <f t="shared" si="0"/>
        <v>220</v>
      </c>
      <c r="J8" s="210">
        <f t="shared" si="0"/>
        <v>154</v>
      </c>
      <c r="K8" s="210">
        <f t="shared" si="0"/>
        <v>143</v>
      </c>
      <c r="Q8" s="237">
        <f aca="true" t="shared" si="1" ref="Q8:Y8">SUM(Q2:Q7)</f>
        <v>549641.8199997244</v>
      </c>
      <c r="R8" s="237">
        <f t="shared" si="1"/>
        <v>693263.5799998812</v>
      </c>
      <c r="S8" s="237">
        <f t="shared" si="1"/>
        <v>454027.4699996749</v>
      </c>
      <c r="T8" s="237">
        <f t="shared" si="1"/>
        <v>503322.4199996838</v>
      </c>
      <c r="U8" s="237">
        <f t="shared" si="1"/>
        <v>311649.45199953625</v>
      </c>
      <c r="V8" s="237">
        <f t="shared" si="1"/>
        <v>474873.38999789424</v>
      </c>
      <c r="W8" s="237">
        <f t="shared" si="1"/>
        <v>428765.73999945924</v>
      </c>
      <c r="X8" s="237">
        <f t="shared" si="1"/>
        <v>240873.23999905775</v>
      </c>
      <c r="Y8" s="237">
        <f t="shared" si="1"/>
        <v>218142.3599990343</v>
      </c>
      <c r="Z8" s="253">
        <v>549642.77</v>
      </c>
      <c r="AA8" s="254">
        <f aca="true" t="shared" si="2" ref="AA8:AI8">SUM(AA2:AA7)</f>
        <v>549641.8199961828</v>
      </c>
      <c r="AB8" s="254">
        <f t="shared" si="2"/>
        <v>693263.8412966417</v>
      </c>
      <c r="AC8" s="254">
        <f t="shared" si="2"/>
        <v>454027.29603919265</v>
      </c>
      <c r="AD8" s="254">
        <f t="shared" si="2"/>
        <v>503322.3357246259</v>
      </c>
      <c r="AE8" s="254">
        <f t="shared" si="2"/>
        <v>311649.019001822</v>
      </c>
      <c r="AF8" s="254">
        <f t="shared" si="2"/>
        <v>474873.25396549894</v>
      </c>
      <c r="AG8" s="254">
        <f t="shared" si="2"/>
        <v>428765.5200789229</v>
      </c>
      <c r="AH8" s="254">
        <f t="shared" si="2"/>
        <v>240872.6782341643</v>
      </c>
      <c r="AI8" s="254">
        <f t="shared" si="2"/>
        <v>218141.7568784307</v>
      </c>
    </row>
    <row r="9" spans="3:35" ht="15">
      <c r="C9" s="210"/>
      <c r="D9" s="210"/>
      <c r="E9" s="210"/>
      <c r="F9" s="210"/>
      <c r="G9" s="210"/>
      <c r="H9" s="210"/>
      <c r="I9" s="210"/>
      <c r="J9" s="210"/>
      <c r="K9" s="210"/>
      <c r="Q9" s="237"/>
      <c r="R9" s="237"/>
      <c r="S9" s="237"/>
      <c r="T9" s="237"/>
      <c r="U9" s="237"/>
      <c r="V9" s="237"/>
      <c r="W9" s="237"/>
      <c r="X9" s="237"/>
      <c r="Y9" s="237"/>
      <c r="Z9" s="251" t="s">
        <v>69</v>
      </c>
      <c r="AA9" s="252">
        <f>AA8/$Z$8</f>
        <v>0.9999982715977194</v>
      </c>
      <c r="AB9" s="252">
        <f aca="true" t="shared" si="3" ref="AB9:AI9">AB8/$Z$8</f>
        <v>1.2612989365740983</v>
      </c>
      <c r="AC9" s="252">
        <f t="shared" si="3"/>
        <v>0.8260406955579396</v>
      </c>
      <c r="AD9" s="252">
        <f t="shared" si="3"/>
        <v>0.9157262920507913</v>
      </c>
      <c r="AE9" s="252">
        <f t="shared" si="3"/>
        <v>0.5670028535112396</v>
      </c>
      <c r="AF9" s="252">
        <f t="shared" si="3"/>
        <v>0.8639670707676168</v>
      </c>
      <c r="AG9" s="252">
        <f t="shared" si="3"/>
        <v>0.7800803421446313</v>
      </c>
      <c r="AH9" s="252">
        <f t="shared" si="3"/>
        <v>0.43823496165366516</v>
      </c>
      <c r="AI9" s="252">
        <f t="shared" si="3"/>
        <v>0.3968791527603114</v>
      </c>
    </row>
    <row r="10" spans="11:35" ht="15">
      <c r="K10" s="209"/>
      <c r="Q10" s="236"/>
      <c r="R10" s="236"/>
      <c r="S10" s="236"/>
      <c r="T10" s="236"/>
      <c r="U10" s="236"/>
      <c r="V10" s="236"/>
      <c r="W10" s="236"/>
      <c r="X10" s="236"/>
      <c r="Y10" s="236"/>
      <c r="AA10" s="236"/>
      <c r="AB10" s="236"/>
      <c r="AC10" s="236"/>
      <c r="AD10" s="236"/>
      <c r="AE10" s="236"/>
      <c r="AF10" s="236"/>
      <c r="AG10" s="236"/>
      <c r="AH10" s="236"/>
      <c r="AI10" s="236"/>
    </row>
    <row r="11" ht="15">
      <c r="K11" s="209"/>
    </row>
    <row r="12" ht="15">
      <c r="K12" s="209"/>
    </row>
    <row r="13" ht="15">
      <c r="K13" s="209"/>
    </row>
    <row r="14" ht="15">
      <c r="K14" s="209"/>
    </row>
    <row r="15" ht="15">
      <c r="K15" s="209"/>
    </row>
    <row r="16" ht="15">
      <c r="K16" s="209"/>
    </row>
    <row r="17" ht="15">
      <c r="K17" s="209"/>
    </row>
    <row r="18" ht="15">
      <c r="K18" s="209"/>
    </row>
    <row r="19" ht="15">
      <c r="K19" s="209"/>
    </row>
    <row r="20" ht="15">
      <c r="K20" s="209"/>
    </row>
    <row r="21" ht="15">
      <c r="K21" s="209"/>
    </row>
    <row r="22" ht="15">
      <c r="K22" s="209"/>
    </row>
    <row r="23" ht="15">
      <c r="K23" s="209"/>
    </row>
    <row r="24" ht="15">
      <c r="K24" s="209"/>
    </row>
    <row r="25" ht="15">
      <c r="K25" s="209"/>
    </row>
    <row r="26" ht="15">
      <c r="K26" s="209"/>
    </row>
    <row r="27" ht="15">
      <c r="K27" s="209"/>
    </row>
    <row r="28" ht="15">
      <c r="K28" s="209"/>
    </row>
    <row r="29" ht="15">
      <c r="K29" s="209"/>
    </row>
    <row r="30" ht="15">
      <c r="K30" s="209"/>
    </row>
    <row r="31" ht="15">
      <c r="K31" s="209"/>
    </row>
    <row r="32" ht="15">
      <c r="K32" s="209"/>
    </row>
    <row r="33" ht="15">
      <c r="K33" s="209"/>
    </row>
    <row r="34" ht="15">
      <c r="K34" s="209"/>
    </row>
    <row r="35" ht="15">
      <c r="K35" s="209"/>
    </row>
    <row r="36" ht="15.75" thickBot="1">
      <c r="K36" s="209"/>
    </row>
    <row r="37" spans="11:25" ht="15.75" thickBot="1">
      <c r="K37" s="209"/>
      <c r="Q37" s="229">
        <v>2004</v>
      </c>
      <c r="R37" s="230">
        <v>2005</v>
      </c>
      <c r="S37" s="230">
        <v>2006</v>
      </c>
      <c r="T37" s="230">
        <v>2007</v>
      </c>
      <c r="U37" s="230">
        <v>2008</v>
      </c>
      <c r="V37" s="232">
        <v>2009</v>
      </c>
      <c r="W37" s="230">
        <v>2010</v>
      </c>
      <c r="X37" s="230">
        <v>2011</v>
      </c>
      <c r="Y37" s="235">
        <v>2012</v>
      </c>
    </row>
    <row r="38" spans="11:25" ht="15">
      <c r="K38" s="209"/>
      <c r="P38" s="216" t="s">
        <v>53</v>
      </c>
      <c r="Q38" s="228">
        <v>452406.5</v>
      </c>
      <c r="R38" s="228">
        <v>631328.45</v>
      </c>
      <c r="S38" s="228">
        <v>373647.85</v>
      </c>
      <c r="T38" s="228">
        <f>224627.03+181195.93</f>
        <v>405822.95999999996</v>
      </c>
      <c r="U38" s="228">
        <v>256680.08</v>
      </c>
      <c r="V38" s="233">
        <f>264879.2+25837.44</f>
        <v>290716.64</v>
      </c>
      <c r="W38" s="234">
        <v>297079.97</v>
      </c>
      <c r="X38" s="234">
        <v>161208.86</v>
      </c>
      <c r="Y38" s="231">
        <f>120271.11+37592.6</f>
        <v>157863.71</v>
      </c>
    </row>
    <row r="39" spans="11:25" ht="15.75" thickBot="1">
      <c r="K39" s="209"/>
      <c r="P39" s="209"/>
      <c r="Q39" s="245">
        <f>Q38/549642.95</f>
        <v>0.8230916088344261</v>
      </c>
      <c r="R39" s="245">
        <f>R38/P44</f>
        <v>1.1486159455895326</v>
      </c>
      <c r="S39" s="245">
        <f>S38/P44</f>
        <v>0.6798012643739496</v>
      </c>
      <c r="T39" s="245">
        <f>T38/P44</f>
        <v>0.738339485480724</v>
      </c>
      <c r="U39" s="245">
        <f>U38/P44</f>
        <v>0.466994371635235</v>
      </c>
      <c r="V39" s="245">
        <f>V38/P44</f>
        <v>0.52891924695016</v>
      </c>
      <c r="W39" s="245">
        <f>W38/P44</f>
        <v>0.5404964573626612</v>
      </c>
      <c r="X39" s="245">
        <f>X38/P44</f>
        <v>0.2932975175858312</v>
      </c>
      <c r="Y39" s="245">
        <f>Y38/P44</f>
        <v>0.28721147373593214</v>
      </c>
    </row>
    <row r="40" spans="11:25" ht="15.75" thickBot="1">
      <c r="K40" s="209"/>
      <c r="P40" s="215" t="s">
        <v>58</v>
      </c>
      <c r="Q40" s="228">
        <v>26299.37</v>
      </c>
      <c r="R40" s="228">
        <f>44723.83+7869.47</f>
        <v>52593.3</v>
      </c>
      <c r="S40" s="228">
        <v>73890.32</v>
      </c>
      <c r="T40" s="228">
        <v>91343.17</v>
      </c>
      <c r="U40" s="228">
        <v>54734.802</v>
      </c>
      <c r="V40" s="228">
        <f>183937.17+109.29</f>
        <v>184046.46000000002</v>
      </c>
      <c r="W40" s="228">
        <v>92861.86</v>
      </c>
      <c r="X40" s="228">
        <v>75491.19</v>
      </c>
      <c r="Y40" s="228">
        <f>207034.1-157863.71</f>
        <v>49170.390000000014</v>
      </c>
    </row>
    <row r="41" spans="3:25" ht="15.75" thickBot="1">
      <c r="C41" s="241">
        <v>2004</v>
      </c>
      <c r="D41" s="241">
        <v>2005</v>
      </c>
      <c r="E41" s="241">
        <v>2006</v>
      </c>
      <c r="F41" s="241">
        <v>2007</v>
      </c>
      <c r="G41" s="241">
        <v>2008</v>
      </c>
      <c r="H41" s="241">
        <v>2009</v>
      </c>
      <c r="I41" s="241">
        <v>2010</v>
      </c>
      <c r="J41" s="241">
        <v>2011</v>
      </c>
      <c r="K41" s="242">
        <v>2012</v>
      </c>
      <c r="P41" s="238"/>
      <c r="Q41" s="245">
        <f>Q40/$Z$8</f>
        <v>0.047848114148758836</v>
      </c>
      <c r="R41" s="245">
        <f>R40/P44</f>
        <v>0.09568633096001608</v>
      </c>
      <c r="S41" s="245">
        <f>S40/P44</f>
        <v>0.13443335204791287</v>
      </c>
      <c r="T41" s="245">
        <f>T40/P44</f>
        <v>0.1661864305064906</v>
      </c>
      <c r="U41" s="245">
        <f>U40/P44</f>
        <v>0.09958250155823936</v>
      </c>
      <c r="V41" s="245">
        <f>V40/P44</f>
        <v>0.33484741371200066</v>
      </c>
      <c r="W41" s="245">
        <f>W40/P44</f>
        <v>0.16894947967750035</v>
      </c>
      <c r="X41" s="245">
        <f>X40/P44</f>
        <v>0.13734591651228306</v>
      </c>
      <c r="Y41" s="245">
        <f>Y40/P44</f>
        <v>0.08945881340347661</v>
      </c>
    </row>
    <row r="42" spans="2:25" ht="15">
      <c r="B42" s="216" t="s">
        <v>53</v>
      </c>
      <c r="C42" s="211">
        <v>28</v>
      </c>
      <c r="D42" s="211">
        <v>49</v>
      </c>
      <c r="E42" s="211">
        <v>25</v>
      </c>
      <c r="F42" s="211">
        <v>25</v>
      </c>
      <c r="G42" s="211">
        <v>16</v>
      </c>
      <c r="H42" s="211">
        <v>10</v>
      </c>
      <c r="I42" s="211">
        <v>4</v>
      </c>
      <c r="J42" s="211">
        <v>10</v>
      </c>
      <c r="K42" s="211">
        <v>2</v>
      </c>
      <c r="P42" s="217" t="s">
        <v>54</v>
      </c>
      <c r="Q42" s="228">
        <f>66521.71+4413.24</f>
        <v>70934.95000000001</v>
      </c>
      <c r="R42" s="228">
        <v>9340.83</v>
      </c>
      <c r="S42" s="228">
        <v>6488.3</v>
      </c>
      <c r="T42" s="228">
        <v>6155.29</v>
      </c>
      <c r="U42" s="228">
        <v>233.57</v>
      </c>
      <c r="V42" s="228">
        <v>109.29</v>
      </c>
      <c r="W42" s="228">
        <v>38822.91</v>
      </c>
      <c r="X42" s="228">
        <v>4172.19</v>
      </c>
      <c r="Y42" s="244">
        <v>11107.26</v>
      </c>
    </row>
    <row r="43" spans="2:25" ht="15.75" thickBot="1">
      <c r="B43" s="219" t="s">
        <v>56</v>
      </c>
      <c r="C43" s="211">
        <v>1</v>
      </c>
      <c r="D43" s="211">
        <v>6</v>
      </c>
      <c r="E43" s="211">
        <v>2</v>
      </c>
      <c r="F43" s="211">
        <v>1</v>
      </c>
      <c r="G43" s="211">
        <v>2</v>
      </c>
      <c r="H43" s="211"/>
      <c r="I43" s="211"/>
      <c r="J43" s="211"/>
      <c r="K43" s="211"/>
      <c r="P43" s="209"/>
      <c r="Q43" s="245">
        <f>Q42/P44</f>
        <v>0.1290564597074569</v>
      </c>
      <c r="R43" s="245">
        <f>R42/P44</f>
        <v>0.01699436526746272</v>
      </c>
      <c r="S43" s="245">
        <f>S42/P44</f>
        <v>0.011804576270511118</v>
      </c>
      <c r="T43" s="245">
        <f>T42/P44</f>
        <v>0.011198710027605748</v>
      </c>
      <c r="U43" s="245">
        <f>U42/P44</f>
        <v>0.0004249487353395006</v>
      </c>
      <c r="V43" s="245">
        <f>V42/P44</f>
        <v>0.00019883823815239124</v>
      </c>
      <c r="W43" s="245">
        <f>W42/P44</f>
        <v>0.07063298585734148</v>
      </c>
      <c r="X43" s="245">
        <f>X42/P44</f>
        <v>0.007590730248302911</v>
      </c>
      <c r="Y43" s="245">
        <f>Y42/P44</f>
        <v>0.0202081435547674</v>
      </c>
    </row>
    <row r="44" spans="2:25" ht="15">
      <c r="B44" s="208" t="s">
        <v>57</v>
      </c>
      <c r="C44" s="211">
        <v>3</v>
      </c>
      <c r="D44" s="211">
        <v>5</v>
      </c>
      <c r="E44" s="211">
        <v>2</v>
      </c>
      <c r="F44" s="211">
        <v>4</v>
      </c>
      <c r="G44" s="211">
        <v>2</v>
      </c>
      <c r="H44" s="211">
        <v>1</v>
      </c>
      <c r="I44" s="211">
        <v>1</v>
      </c>
      <c r="J44" s="211"/>
      <c r="K44" s="211"/>
      <c r="P44" s="207">
        <v>549642.77</v>
      </c>
      <c r="Q44" s="249">
        <f aca="true" t="shared" si="4" ref="Q44:Y44">SUM(Q38:Q43)</f>
        <v>549641.8199961828</v>
      </c>
      <c r="R44" s="249">
        <f t="shared" si="4"/>
        <v>693263.8412966417</v>
      </c>
      <c r="S44" s="249">
        <f t="shared" si="4"/>
        <v>454027.29603919265</v>
      </c>
      <c r="T44" s="249">
        <f t="shared" si="4"/>
        <v>503322.3357246259</v>
      </c>
      <c r="U44" s="249">
        <f t="shared" si="4"/>
        <v>311649.019001822</v>
      </c>
      <c r="V44" s="249">
        <f t="shared" si="4"/>
        <v>474873.25396549894</v>
      </c>
      <c r="W44" s="249">
        <f t="shared" si="4"/>
        <v>428765.5200789229</v>
      </c>
      <c r="X44" s="249">
        <f t="shared" si="4"/>
        <v>240872.6782341643</v>
      </c>
      <c r="Y44" s="249">
        <f t="shared" si="4"/>
        <v>218141.7568784307</v>
      </c>
    </row>
    <row r="45" spans="2:25" s="248" customFormat="1" ht="15"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P45" s="208" t="s">
        <v>67</v>
      </c>
      <c r="Q45" s="250">
        <f>Q44/$Z$8*100</f>
        <v>99.99982715977194</v>
      </c>
      <c r="R45" s="250">
        <f>R44/$Z$8*100</f>
        <v>126.12989365740984</v>
      </c>
      <c r="S45" s="250">
        <f aca="true" t="shared" si="5" ref="S45:Y45">S44/$Z$8*100</f>
        <v>82.60406955579396</v>
      </c>
      <c r="T45" s="250">
        <f t="shared" si="5"/>
        <v>91.57262920507912</v>
      </c>
      <c r="U45" s="250">
        <f t="shared" si="5"/>
        <v>56.70028535112396</v>
      </c>
      <c r="V45" s="250">
        <f t="shared" si="5"/>
        <v>86.39670707676169</v>
      </c>
      <c r="W45" s="250">
        <f t="shared" si="5"/>
        <v>78.00803421446312</v>
      </c>
      <c r="X45" s="250">
        <f t="shared" si="5"/>
        <v>43.823496165366514</v>
      </c>
      <c r="Y45" s="250">
        <f t="shared" si="5"/>
        <v>39.68791527603114</v>
      </c>
    </row>
    <row r="46" spans="2:25" ht="15">
      <c r="B46" s="215" t="s">
        <v>65</v>
      </c>
      <c r="C46" s="211">
        <v>141</v>
      </c>
      <c r="D46" s="211">
        <v>140</v>
      </c>
      <c r="E46" s="211">
        <v>152</v>
      </c>
      <c r="F46" s="211">
        <v>107</v>
      </c>
      <c r="G46" s="211">
        <v>109</v>
      </c>
      <c r="H46" s="211">
        <v>102</v>
      </c>
      <c r="I46" s="211">
        <v>116</v>
      </c>
      <c r="J46" s="211">
        <f>13+41+53</f>
        <v>107</v>
      </c>
      <c r="K46" s="211">
        <f>78+53</f>
        <v>131</v>
      </c>
      <c r="Q46" s="236"/>
      <c r="R46" s="236"/>
      <c r="S46" s="236"/>
      <c r="T46" s="236"/>
      <c r="U46" s="236"/>
      <c r="V46" s="236"/>
      <c r="W46" s="236"/>
      <c r="X46" s="236"/>
      <c r="Y46" s="236"/>
    </row>
    <row r="47" spans="2:11" ht="15">
      <c r="B47" s="217" t="s">
        <v>54</v>
      </c>
      <c r="C47" s="211">
        <v>86</v>
      </c>
      <c r="D47" s="211"/>
      <c r="E47" s="211"/>
      <c r="F47" s="211"/>
      <c r="G47" s="211"/>
      <c r="H47" s="211"/>
      <c r="I47" s="211"/>
      <c r="J47" s="211"/>
      <c r="K47" s="211"/>
    </row>
    <row r="48" spans="2:11" ht="15">
      <c r="B48" s="243" t="s">
        <v>66</v>
      </c>
      <c r="C48" s="211">
        <v>48</v>
      </c>
      <c r="D48" s="211">
        <v>77</v>
      </c>
      <c r="E48" s="211">
        <v>49</v>
      </c>
      <c r="F48" s="211">
        <v>61</v>
      </c>
      <c r="G48" s="211">
        <v>42</v>
      </c>
      <c r="H48" s="211">
        <v>38</v>
      </c>
      <c r="I48" s="211">
        <v>35</v>
      </c>
      <c r="J48" s="211">
        <v>39</v>
      </c>
      <c r="K48" s="211">
        <v>18</v>
      </c>
    </row>
    <row r="49" spans="3:11" ht="15">
      <c r="C49" s="240">
        <f>SUM(C42:C48)</f>
        <v>307</v>
      </c>
      <c r="D49" s="240">
        <f aca="true" t="shared" si="6" ref="D49:K49">SUM(D42:D48)</f>
        <v>277</v>
      </c>
      <c r="E49" s="240">
        <f t="shared" si="6"/>
        <v>230</v>
      </c>
      <c r="F49" s="240">
        <f t="shared" si="6"/>
        <v>198</v>
      </c>
      <c r="G49" s="240">
        <f t="shared" si="6"/>
        <v>171</v>
      </c>
      <c r="H49" s="240">
        <f t="shared" si="6"/>
        <v>151</v>
      </c>
      <c r="I49" s="240">
        <f t="shared" si="6"/>
        <v>156</v>
      </c>
      <c r="J49" s="240">
        <f t="shared" si="6"/>
        <v>156</v>
      </c>
      <c r="K49" s="240">
        <f t="shared" si="6"/>
        <v>151</v>
      </c>
    </row>
  </sheetData>
  <sheetProtection/>
  <printOptions/>
  <pageMargins left="0.42" right="0.29" top="0.49" bottom="0.5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2.00390625" style="1" customWidth="1"/>
    <col min="2" max="2" width="5.00390625" style="1" customWidth="1"/>
    <col min="3" max="10" width="5.00390625" style="2" customWidth="1"/>
    <col min="11" max="11" width="4.8515625" style="2" customWidth="1"/>
    <col min="12" max="12" width="4.8515625" style="1" customWidth="1"/>
    <col min="13" max="13" width="5.28125" style="1" customWidth="1"/>
    <col min="14" max="15" width="5.28125" style="2" customWidth="1"/>
    <col min="16" max="23" width="5.28125" style="0" customWidth="1"/>
    <col min="25" max="25" width="31.00390625" style="0" customWidth="1"/>
  </cols>
  <sheetData>
    <row r="1" spans="2:14" ht="7.5" customHeight="1">
      <c r="B1" s="295"/>
      <c r="C1" s="296"/>
      <c r="D1" s="296"/>
      <c r="N1" s="297" t="s">
        <v>77</v>
      </c>
    </row>
    <row r="2" spans="1:14" ht="132.75" customHeight="1" thickBot="1">
      <c r="A2" s="321" t="s">
        <v>78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4" spans="1:14" ht="23.25" customHeight="1" thickBot="1">
      <c r="A4" s="339" t="s">
        <v>19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4" ht="13.5" thickBot="1">
      <c r="A5" s="9"/>
      <c r="B5" s="133">
        <v>2001</v>
      </c>
      <c r="C5" s="134">
        <v>2002</v>
      </c>
      <c r="D5" s="135">
        <v>2003</v>
      </c>
      <c r="E5" s="136">
        <v>2004</v>
      </c>
      <c r="F5" s="137">
        <v>2005</v>
      </c>
      <c r="G5" s="138">
        <v>2006</v>
      </c>
      <c r="H5" s="139">
        <v>2007</v>
      </c>
      <c r="I5" s="140">
        <v>2008</v>
      </c>
      <c r="J5" s="141">
        <v>2009</v>
      </c>
      <c r="K5" s="142">
        <v>2010</v>
      </c>
      <c r="L5" s="133">
        <v>2011</v>
      </c>
      <c r="M5" s="135">
        <v>2012</v>
      </c>
      <c r="N5" s="136">
        <v>2013</v>
      </c>
    </row>
    <row r="6" spans="1:14" ht="13.5" thickBot="1">
      <c r="A6" s="18" t="s">
        <v>28</v>
      </c>
      <c r="B6" s="46"/>
      <c r="C6" s="12"/>
      <c r="D6" s="16"/>
      <c r="E6" s="14"/>
      <c r="F6" s="36"/>
      <c r="G6" s="94"/>
      <c r="H6" s="107"/>
      <c r="I6" s="97">
        <v>9</v>
      </c>
      <c r="J6" s="102">
        <v>6</v>
      </c>
      <c r="K6" s="116">
        <v>2</v>
      </c>
      <c r="L6" s="36">
        <v>5</v>
      </c>
      <c r="M6" s="203">
        <v>2</v>
      </c>
      <c r="N6" s="256">
        <v>1</v>
      </c>
    </row>
    <row r="7" spans="1:14" ht="13.5" thickBot="1">
      <c r="A7" s="18" t="s">
        <v>26</v>
      </c>
      <c r="B7" s="46"/>
      <c r="C7" s="12"/>
      <c r="D7" s="16"/>
      <c r="E7" s="14"/>
      <c r="F7" s="36"/>
      <c r="G7" s="94">
        <v>11</v>
      </c>
      <c r="H7" s="107">
        <v>9</v>
      </c>
      <c r="I7" s="97">
        <v>8</v>
      </c>
      <c r="J7" s="102">
        <v>1</v>
      </c>
      <c r="K7" s="116">
        <v>2</v>
      </c>
      <c r="L7" s="36">
        <v>11</v>
      </c>
      <c r="M7" s="203">
        <v>9</v>
      </c>
      <c r="N7" s="256">
        <v>8</v>
      </c>
    </row>
    <row r="8" spans="1:14" ht="13.5" thickBot="1">
      <c r="A8" s="18" t="s">
        <v>1</v>
      </c>
      <c r="B8" s="46"/>
      <c r="C8" s="12">
        <v>6</v>
      </c>
      <c r="D8" s="16">
        <v>17</v>
      </c>
      <c r="E8" s="14">
        <v>17</v>
      </c>
      <c r="F8" s="36">
        <v>26</v>
      </c>
      <c r="G8" s="94">
        <v>19</v>
      </c>
      <c r="H8" s="107">
        <v>35</v>
      </c>
      <c r="I8" s="97">
        <v>24</v>
      </c>
      <c r="J8" s="102">
        <v>25</v>
      </c>
      <c r="K8" s="116">
        <v>38</v>
      </c>
      <c r="L8" s="36">
        <v>18</v>
      </c>
      <c r="M8" s="203">
        <v>28</v>
      </c>
      <c r="N8" s="256">
        <v>12</v>
      </c>
    </row>
    <row r="9" spans="1:14" ht="13.5" thickBot="1">
      <c r="A9" s="18" t="s">
        <v>2</v>
      </c>
      <c r="B9" s="46">
        <v>2</v>
      </c>
      <c r="C9" s="12">
        <v>1</v>
      </c>
      <c r="D9" s="16">
        <v>3</v>
      </c>
      <c r="E9" s="14">
        <v>4</v>
      </c>
      <c r="F9" s="36">
        <v>3</v>
      </c>
      <c r="G9" s="94"/>
      <c r="H9" s="107">
        <v>10</v>
      </c>
      <c r="I9" s="97">
        <v>5</v>
      </c>
      <c r="J9" s="102">
        <v>8</v>
      </c>
      <c r="K9" s="116">
        <v>5</v>
      </c>
      <c r="L9" s="36">
        <v>6</v>
      </c>
      <c r="M9" s="203">
        <v>4</v>
      </c>
      <c r="N9" s="256">
        <v>5</v>
      </c>
    </row>
    <row r="10" spans="1:14" ht="13.5" thickBot="1">
      <c r="A10" s="195" t="s">
        <v>47</v>
      </c>
      <c r="B10" s="196"/>
      <c r="C10" s="12"/>
      <c r="D10" s="34"/>
      <c r="E10" s="87"/>
      <c r="F10" s="197"/>
      <c r="G10" s="198"/>
      <c r="H10" s="199"/>
      <c r="I10" s="99"/>
      <c r="J10" s="200"/>
      <c r="K10" s="201"/>
      <c r="L10" s="197">
        <v>13</v>
      </c>
      <c r="M10" s="203">
        <v>78</v>
      </c>
      <c r="N10" s="256">
        <v>44</v>
      </c>
    </row>
    <row r="11" spans="1:14" ht="12.75">
      <c r="A11" s="301" t="s">
        <v>3</v>
      </c>
      <c r="B11" s="328">
        <v>147</v>
      </c>
      <c r="C11" s="304">
        <v>151</v>
      </c>
      <c r="D11" s="306">
        <v>150</v>
      </c>
      <c r="E11" s="309">
        <v>141</v>
      </c>
      <c r="F11" s="315">
        <v>140</v>
      </c>
      <c r="G11" s="334">
        <v>152</v>
      </c>
      <c r="H11" s="331">
        <v>107</v>
      </c>
      <c r="I11" s="298">
        <v>109</v>
      </c>
      <c r="J11" s="318">
        <v>102</v>
      </c>
      <c r="K11" s="325">
        <v>116</v>
      </c>
      <c r="L11" s="315">
        <v>41</v>
      </c>
      <c r="M11" s="312"/>
      <c r="N11" s="298"/>
    </row>
    <row r="12" spans="1:14" ht="12.75">
      <c r="A12" s="302"/>
      <c r="B12" s="329"/>
      <c r="C12" s="304"/>
      <c r="D12" s="307"/>
      <c r="E12" s="310"/>
      <c r="F12" s="316"/>
      <c r="G12" s="335"/>
      <c r="H12" s="332"/>
      <c r="I12" s="299"/>
      <c r="J12" s="319"/>
      <c r="K12" s="326"/>
      <c r="L12" s="316"/>
      <c r="M12" s="313"/>
      <c r="N12" s="299"/>
    </row>
    <row r="13" spans="1:14" ht="12.75">
      <c r="A13" s="302"/>
      <c r="B13" s="329"/>
      <c r="C13" s="304"/>
      <c r="D13" s="307"/>
      <c r="E13" s="310"/>
      <c r="F13" s="316"/>
      <c r="G13" s="335"/>
      <c r="H13" s="332"/>
      <c r="I13" s="299"/>
      <c r="J13" s="319"/>
      <c r="K13" s="326"/>
      <c r="L13" s="316"/>
      <c r="M13" s="313"/>
      <c r="N13" s="299"/>
    </row>
    <row r="14" spans="1:14" ht="13.5" thickBot="1">
      <c r="A14" s="303"/>
      <c r="B14" s="330"/>
      <c r="C14" s="305"/>
      <c r="D14" s="308"/>
      <c r="E14" s="311"/>
      <c r="F14" s="317"/>
      <c r="G14" s="336"/>
      <c r="H14" s="333"/>
      <c r="I14" s="300"/>
      <c r="J14" s="320"/>
      <c r="K14" s="327"/>
      <c r="L14" s="317"/>
      <c r="M14" s="314"/>
      <c r="N14" s="300"/>
    </row>
    <row r="15" spans="1:14" ht="13.5" thickBot="1">
      <c r="A15" s="150" t="s">
        <v>46</v>
      </c>
      <c r="B15" s="47"/>
      <c r="C15" s="31"/>
      <c r="D15" s="151"/>
      <c r="E15" s="152"/>
      <c r="F15" s="37"/>
      <c r="G15" s="149"/>
      <c r="H15" s="148"/>
      <c r="I15" s="162"/>
      <c r="J15" s="153"/>
      <c r="K15" s="147"/>
      <c r="L15" s="37">
        <v>53</v>
      </c>
      <c r="M15" s="203">
        <v>53</v>
      </c>
      <c r="N15" s="256">
        <v>77</v>
      </c>
    </row>
    <row r="16" spans="1:14" ht="12.75">
      <c r="A16" s="301" t="s">
        <v>10</v>
      </c>
      <c r="B16" s="62">
        <v>6</v>
      </c>
      <c r="C16" s="63">
        <v>6</v>
      </c>
      <c r="D16" s="64">
        <v>9</v>
      </c>
      <c r="E16" s="82">
        <v>3</v>
      </c>
      <c r="F16" s="68">
        <v>5</v>
      </c>
      <c r="G16" s="263">
        <v>2</v>
      </c>
      <c r="H16" s="173">
        <v>4</v>
      </c>
      <c r="I16" s="264">
        <v>2</v>
      </c>
      <c r="J16" s="110">
        <v>1</v>
      </c>
      <c r="K16" s="117">
        <v>1</v>
      </c>
      <c r="L16" s="68"/>
      <c r="M16" s="265"/>
      <c r="N16" s="266"/>
    </row>
    <row r="17" spans="1:14" ht="12.75">
      <c r="A17" s="302"/>
      <c r="B17" s="65">
        <v>2</v>
      </c>
      <c r="C17" s="66">
        <v>2</v>
      </c>
      <c r="D17" s="67">
        <v>8</v>
      </c>
      <c r="E17" s="83">
        <v>1</v>
      </c>
      <c r="F17" s="69">
        <v>6</v>
      </c>
      <c r="G17" s="267">
        <v>2</v>
      </c>
      <c r="H17" s="177">
        <v>1</v>
      </c>
      <c r="I17" s="268">
        <v>2</v>
      </c>
      <c r="J17" s="111"/>
      <c r="K17" s="118"/>
      <c r="L17" s="69"/>
      <c r="M17" s="269"/>
      <c r="N17" s="270"/>
    </row>
    <row r="18" spans="1:14" ht="12.75">
      <c r="A18" s="338"/>
      <c r="B18" s="65">
        <v>45</v>
      </c>
      <c r="C18" s="66">
        <v>41</v>
      </c>
      <c r="D18" s="67">
        <v>51</v>
      </c>
      <c r="E18" s="84">
        <v>28</v>
      </c>
      <c r="F18" s="69">
        <v>49</v>
      </c>
      <c r="G18" s="267">
        <v>25</v>
      </c>
      <c r="H18" s="177">
        <v>25</v>
      </c>
      <c r="I18" s="268">
        <v>16</v>
      </c>
      <c r="J18" s="111">
        <v>10</v>
      </c>
      <c r="K18" s="118">
        <v>4</v>
      </c>
      <c r="L18" s="69">
        <v>10</v>
      </c>
      <c r="M18" s="269">
        <v>2</v>
      </c>
      <c r="N18" s="270">
        <v>1</v>
      </c>
    </row>
    <row r="19" spans="1:14" ht="12.75">
      <c r="A19" s="302"/>
      <c r="B19" s="65"/>
      <c r="C19" s="66"/>
      <c r="D19" s="271"/>
      <c r="E19" s="83">
        <v>86</v>
      </c>
      <c r="F19" s="69"/>
      <c r="G19" s="267"/>
      <c r="H19" s="177"/>
      <c r="I19" s="268"/>
      <c r="J19" s="111"/>
      <c r="K19" s="118"/>
      <c r="L19" s="69"/>
      <c r="M19" s="269"/>
      <c r="N19" s="270"/>
    </row>
    <row r="20" spans="1:14" ht="13.5" thickBot="1">
      <c r="A20" s="303"/>
      <c r="B20" s="48"/>
      <c r="C20" s="35"/>
      <c r="D20" s="33"/>
      <c r="E20" s="89"/>
      <c r="F20" s="38"/>
      <c r="G20" s="260"/>
      <c r="H20" s="155"/>
      <c r="I20" s="98"/>
      <c r="J20" s="103"/>
      <c r="K20" s="119"/>
      <c r="L20" s="38"/>
      <c r="M20" s="261"/>
      <c r="N20" s="262"/>
    </row>
    <row r="21" spans="1:14" ht="13.5" thickBot="1">
      <c r="A21" s="27" t="s">
        <v>21</v>
      </c>
      <c r="B21" s="49"/>
      <c r="C21" s="23">
        <v>3</v>
      </c>
      <c r="D21" s="24">
        <v>2</v>
      </c>
      <c r="E21" s="25">
        <v>4</v>
      </c>
      <c r="F21" s="39">
        <v>1</v>
      </c>
      <c r="G21" s="94">
        <v>3</v>
      </c>
      <c r="H21" s="107">
        <v>2</v>
      </c>
      <c r="I21" s="97">
        <v>1</v>
      </c>
      <c r="J21" s="102">
        <v>1</v>
      </c>
      <c r="K21" s="116"/>
      <c r="L21" s="39"/>
      <c r="M21" s="203"/>
      <c r="N21" s="256"/>
    </row>
    <row r="22" spans="1:14" ht="13.5" thickBot="1">
      <c r="A22" s="18" t="s">
        <v>13</v>
      </c>
      <c r="B22" s="46">
        <v>3</v>
      </c>
      <c r="C22" s="12">
        <v>2</v>
      </c>
      <c r="D22" s="16">
        <v>1</v>
      </c>
      <c r="E22" s="14"/>
      <c r="F22" s="36"/>
      <c r="G22" s="94"/>
      <c r="H22" s="107">
        <v>2</v>
      </c>
      <c r="I22" s="97"/>
      <c r="J22" s="102">
        <v>0</v>
      </c>
      <c r="K22" s="116"/>
      <c r="L22" s="36"/>
      <c r="M22" s="203"/>
      <c r="N22" s="256"/>
    </row>
    <row r="23" spans="1:14" ht="13.5" thickBot="1">
      <c r="A23" s="18" t="s">
        <v>14</v>
      </c>
      <c r="B23" s="46">
        <v>8</v>
      </c>
      <c r="C23" s="12">
        <v>12</v>
      </c>
      <c r="D23" s="16">
        <v>14</v>
      </c>
      <c r="E23" s="14">
        <v>9</v>
      </c>
      <c r="F23" s="36">
        <v>17</v>
      </c>
      <c r="G23" s="94">
        <v>20</v>
      </c>
      <c r="H23" s="107">
        <v>25</v>
      </c>
      <c r="I23" s="97">
        <v>10</v>
      </c>
      <c r="J23" s="102">
        <v>12</v>
      </c>
      <c r="K23" s="116">
        <v>25</v>
      </c>
      <c r="L23" s="36">
        <v>16</v>
      </c>
      <c r="M23" s="203">
        <v>10</v>
      </c>
      <c r="N23" s="256">
        <v>4</v>
      </c>
    </row>
    <row r="24" spans="1:14" ht="13.5" thickBot="1">
      <c r="A24" s="18" t="s">
        <v>22</v>
      </c>
      <c r="B24" s="46">
        <v>121</v>
      </c>
      <c r="C24" s="12">
        <v>89</v>
      </c>
      <c r="D24" s="16">
        <v>106</v>
      </c>
      <c r="E24" s="14">
        <v>48</v>
      </c>
      <c r="F24" s="36">
        <v>77</v>
      </c>
      <c r="G24" s="94">
        <v>49</v>
      </c>
      <c r="H24" s="107">
        <v>61</v>
      </c>
      <c r="I24" s="97">
        <v>42</v>
      </c>
      <c r="J24" s="102">
        <v>38</v>
      </c>
      <c r="K24" s="116">
        <v>35</v>
      </c>
      <c r="L24" s="36">
        <v>29</v>
      </c>
      <c r="M24" s="203"/>
      <c r="N24" s="256">
        <v>19</v>
      </c>
    </row>
    <row r="25" spans="1:14" ht="13.5" thickBot="1">
      <c r="A25" s="88" t="s">
        <v>27</v>
      </c>
      <c r="B25" s="46"/>
      <c r="C25" s="12"/>
      <c r="D25" s="16"/>
      <c r="E25" s="14">
        <v>18</v>
      </c>
      <c r="F25" s="36">
        <v>32</v>
      </c>
      <c r="G25" s="94"/>
      <c r="H25" s="107"/>
      <c r="I25" s="97"/>
      <c r="J25" s="102">
        <v>25</v>
      </c>
      <c r="K25" s="116">
        <v>23</v>
      </c>
      <c r="L25" s="36">
        <v>14</v>
      </c>
      <c r="M25" s="203">
        <v>27</v>
      </c>
      <c r="N25" s="256">
        <v>15</v>
      </c>
    </row>
    <row r="26" spans="1:14" ht="13.5" thickBot="1">
      <c r="A26" s="18" t="s">
        <v>16</v>
      </c>
      <c r="B26" s="46">
        <v>43</v>
      </c>
      <c r="C26" s="12">
        <v>71</v>
      </c>
      <c r="D26" s="16">
        <v>77</v>
      </c>
      <c r="E26" s="14">
        <v>65</v>
      </c>
      <c r="F26" s="36">
        <v>71</v>
      </c>
      <c r="G26" s="94">
        <v>64</v>
      </c>
      <c r="H26" s="108">
        <v>49</v>
      </c>
      <c r="I26" s="97">
        <v>66</v>
      </c>
      <c r="J26" s="104">
        <v>55</v>
      </c>
      <c r="K26" s="12">
        <v>42</v>
      </c>
      <c r="L26" s="36">
        <v>45</v>
      </c>
      <c r="M26" s="203">
        <v>48</v>
      </c>
      <c r="N26" s="256">
        <v>51</v>
      </c>
    </row>
    <row r="27" spans="1:14" ht="13.5" thickBot="1">
      <c r="A27" s="88" t="s">
        <v>29</v>
      </c>
      <c r="B27" s="46"/>
      <c r="C27" s="12"/>
      <c r="D27" s="16"/>
      <c r="E27" s="87"/>
      <c r="F27" s="36"/>
      <c r="G27" s="94"/>
      <c r="H27" s="107"/>
      <c r="I27" s="97">
        <v>10</v>
      </c>
      <c r="J27" s="102">
        <v>8</v>
      </c>
      <c r="K27" s="116">
        <v>10</v>
      </c>
      <c r="L27" s="36">
        <v>9</v>
      </c>
      <c r="M27" s="203">
        <v>3</v>
      </c>
      <c r="N27" s="256">
        <v>2</v>
      </c>
    </row>
    <row r="28" spans="1:27" ht="13.5" thickBot="1">
      <c r="A28" s="18" t="s">
        <v>18</v>
      </c>
      <c r="B28" s="46">
        <v>21</v>
      </c>
      <c r="C28" s="12">
        <v>12</v>
      </c>
      <c r="D28" s="16">
        <v>24</v>
      </c>
      <c r="E28" s="85">
        <v>22</v>
      </c>
      <c r="F28" s="40">
        <v>75</v>
      </c>
      <c r="G28" s="94">
        <v>72</v>
      </c>
      <c r="H28" s="107">
        <v>65</v>
      </c>
      <c r="I28" s="97">
        <v>54</v>
      </c>
      <c r="J28" s="102">
        <v>49</v>
      </c>
      <c r="K28" s="116">
        <v>64</v>
      </c>
      <c r="L28" s="40">
        <v>50</v>
      </c>
      <c r="M28" s="203">
        <v>40</v>
      </c>
      <c r="N28" s="256">
        <v>38</v>
      </c>
      <c r="X28" s="202"/>
      <c r="Y28" s="202"/>
      <c r="Z28" s="202"/>
      <c r="AA28" s="202"/>
    </row>
    <row r="29" spans="2:27" ht="12.75">
      <c r="B29" s="45">
        <f aca="true" t="shared" si="0" ref="B29:G29">SUM(B6:B28)</f>
        <v>398</v>
      </c>
      <c r="C29" s="3">
        <f t="shared" si="0"/>
        <v>396</v>
      </c>
      <c r="D29" s="4">
        <f t="shared" si="0"/>
        <v>462</v>
      </c>
      <c r="E29" s="90">
        <f t="shared" si="0"/>
        <v>446</v>
      </c>
      <c r="F29" s="42">
        <f t="shared" si="0"/>
        <v>502</v>
      </c>
      <c r="G29" s="93">
        <f t="shared" si="0"/>
        <v>419</v>
      </c>
      <c r="H29" s="109">
        <f aca="true" t="shared" si="1" ref="H29:M29">SUM(H6:H28)</f>
        <v>395</v>
      </c>
      <c r="I29" s="100">
        <f t="shared" si="1"/>
        <v>358</v>
      </c>
      <c r="J29" s="105">
        <f t="shared" si="1"/>
        <v>341</v>
      </c>
      <c r="K29" s="120">
        <f t="shared" si="1"/>
        <v>367</v>
      </c>
      <c r="L29" s="42">
        <f t="shared" si="1"/>
        <v>320</v>
      </c>
      <c r="M29" s="259">
        <f t="shared" si="1"/>
        <v>304</v>
      </c>
      <c r="N29" s="257">
        <f>SUM(N6:N28)</f>
        <v>277</v>
      </c>
      <c r="O29" s="77"/>
      <c r="X29" s="202"/>
      <c r="Y29" s="202"/>
      <c r="Z29" s="202"/>
      <c r="AA29" s="202"/>
    </row>
    <row r="30" spans="13:27" ht="12.75">
      <c r="M30" s="44"/>
      <c r="X30" s="202"/>
      <c r="Y30" s="202"/>
      <c r="Z30" s="202"/>
      <c r="AA30" s="202"/>
    </row>
    <row r="31" spans="7:27" ht="12.75">
      <c r="G31" s="337" t="s">
        <v>45</v>
      </c>
      <c r="H31" s="337"/>
      <c r="I31" s="337"/>
      <c r="J31" s="2">
        <f>J29-(J28+J26+J25+J24+K9)</f>
        <v>169</v>
      </c>
      <c r="X31" s="202"/>
      <c r="Y31" s="202"/>
      <c r="Z31" s="202"/>
      <c r="AA31" s="202"/>
    </row>
    <row r="32" spans="24:27" ht="12.75">
      <c r="X32" s="202"/>
      <c r="Y32" s="202"/>
      <c r="Z32" s="202"/>
      <c r="AA32" s="202"/>
    </row>
    <row r="33" spans="2:27" ht="12.75">
      <c r="B33" s="71"/>
      <c r="C33" s="71"/>
      <c r="X33" s="202"/>
      <c r="Y33" s="202"/>
      <c r="Z33" s="202"/>
      <c r="AA33" s="202"/>
    </row>
    <row r="34" spans="1:27" ht="12.75">
      <c r="A34" s="74" t="s">
        <v>23</v>
      </c>
      <c r="B34" s="75">
        <v>10</v>
      </c>
      <c r="C34" s="75">
        <v>6</v>
      </c>
      <c r="D34" s="75">
        <v>9</v>
      </c>
      <c r="E34" s="75">
        <v>4</v>
      </c>
      <c r="F34" s="75">
        <v>4</v>
      </c>
      <c r="G34" s="75">
        <v>4</v>
      </c>
      <c r="H34" s="75">
        <v>11</v>
      </c>
      <c r="I34" s="75">
        <v>3</v>
      </c>
      <c r="J34" s="75">
        <v>4</v>
      </c>
      <c r="K34" s="75">
        <v>4</v>
      </c>
      <c r="L34" s="75">
        <v>3</v>
      </c>
      <c r="M34" s="74"/>
      <c r="N34" s="74"/>
      <c r="X34" s="202"/>
      <c r="Y34" s="206"/>
      <c r="Z34" s="202"/>
      <c r="AA34" s="202"/>
    </row>
    <row r="35" ht="12.75">
      <c r="X35" s="202"/>
    </row>
    <row r="39" ht="12.75">
      <c r="A39" s="44"/>
    </row>
    <row r="40" spans="1:2" ht="0.75" customHeight="1">
      <c r="A40" s="44"/>
      <c r="B40" s="44"/>
    </row>
    <row r="41" spans="1:13" ht="27" customHeight="1" thickBot="1">
      <c r="A41" s="323" t="s">
        <v>20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</row>
    <row r="42" spans="1:25" ht="27" customHeight="1" thickBot="1">
      <c r="A42" s="10"/>
      <c r="B42" s="137">
        <v>2001</v>
      </c>
      <c r="C42" s="134">
        <v>2002</v>
      </c>
      <c r="D42" s="135">
        <v>2003</v>
      </c>
      <c r="E42" s="136">
        <v>2004</v>
      </c>
      <c r="F42" s="133">
        <v>2005</v>
      </c>
      <c r="G42" s="143">
        <v>2006</v>
      </c>
      <c r="H42" s="139">
        <v>2007</v>
      </c>
      <c r="I42" s="136">
        <v>2008</v>
      </c>
      <c r="J42" s="144">
        <v>2009</v>
      </c>
      <c r="K42" s="145">
        <v>2010</v>
      </c>
      <c r="L42" s="170">
        <v>2011</v>
      </c>
      <c r="M42" s="135">
        <v>2012</v>
      </c>
      <c r="N42" s="136">
        <v>2013</v>
      </c>
      <c r="Y42" s="71" t="s">
        <v>49</v>
      </c>
    </row>
    <row r="43" spans="1:25" ht="13.5" thickBot="1">
      <c r="A43" s="18" t="s">
        <v>30</v>
      </c>
      <c r="B43" s="46"/>
      <c r="C43" s="12"/>
      <c r="D43" s="34"/>
      <c r="E43" s="78"/>
      <c r="F43" s="46"/>
      <c r="G43" s="95"/>
      <c r="H43" s="107"/>
      <c r="I43" s="106">
        <v>1</v>
      </c>
      <c r="J43" s="112"/>
      <c r="K43" s="121">
        <v>2</v>
      </c>
      <c r="L43" s="51">
        <v>3</v>
      </c>
      <c r="M43" s="168">
        <v>2</v>
      </c>
      <c r="N43" s="256"/>
      <c r="X43" s="96">
        <f>SUM(B43:M43)</f>
        <v>8</v>
      </c>
      <c r="Y43" s="184" t="s">
        <v>30</v>
      </c>
    </row>
    <row r="44" spans="1:25" ht="13.5" thickBot="1">
      <c r="A44" s="18" t="s">
        <v>26</v>
      </c>
      <c r="B44" s="46"/>
      <c r="C44" s="12"/>
      <c r="D44" s="34"/>
      <c r="E44" s="79"/>
      <c r="F44" s="46"/>
      <c r="G44" s="95">
        <v>10</v>
      </c>
      <c r="H44" s="107">
        <v>13</v>
      </c>
      <c r="I44" s="106">
        <v>15</v>
      </c>
      <c r="J44" s="112">
        <v>6</v>
      </c>
      <c r="K44" s="116">
        <v>6</v>
      </c>
      <c r="L44" s="46">
        <v>8</v>
      </c>
      <c r="M44" s="183">
        <v>10</v>
      </c>
      <c r="N44" s="256">
        <v>12</v>
      </c>
      <c r="X44" s="96">
        <f aca="true" t="shared" si="2" ref="X44:X64">SUM(B44:M44)</f>
        <v>68</v>
      </c>
      <c r="Y44" s="184" t="s">
        <v>26</v>
      </c>
    </row>
    <row r="45" spans="1:25" ht="13.5" thickBot="1">
      <c r="A45" s="18" t="s">
        <v>1</v>
      </c>
      <c r="B45" s="46"/>
      <c r="C45" s="12">
        <v>6</v>
      </c>
      <c r="D45" s="16">
        <v>17</v>
      </c>
      <c r="E45" s="79">
        <v>15</v>
      </c>
      <c r="F45" s="46">
        <v>25</v>
      </c>
      <c r="G45" s="95">
        <v>18</v>
      </c>
      <c r="H45" s="107">
        <v>36</v>
      </c>
      <c r="I45" s="106">
        <v>24</v>
      </c>
      <c r="J45" s="112">
        <v>28</v>
      </c>
      <c r="K45" s="116">
        <v>37</v>
      </c>
      <c r="L45" s="46">
        <v>14</v>
      </c>
      <c r="M45" s="183">
        <v>32</v>
      </c>
      <c r="N45" s="256">
        <v>12</v>
      </c>
      <c r="X45" s="96">
        <f t="shared" si="2"/>
        <v>252</v>
      </c>
      <c r="Y45" s="184" t="s">
        <v>1</v>
      </c>
    </row>
    <row r="46" spans="1:25" ht="13.5" thickBot="1">
      <c r="A46" s="18" t="s">
        <v>2</v>
      </c>
      <c r="B46" s="46">
        <v>2</v>
      </c>
      <c r="C46" s="70">
        <v>1</v>
      </c>
      <c r="D46" s="58">
        <v>3</v>
      </c>
      <c r="E46" s="79">
        <v>4</v>
      </c>
      <c r="F46" s="46">
        <v>4</v>
      </c>
      <c r="G46" s="95"/>
      <c r="H46" s="107">
        <v>10</v>
      </c>
      <c r="I46" s="106">
        <v>5</v>
      </c>
      <c r="J46" s="112">
        <v>7</v>
      </c>
      <c r="K46" s="116">
        <v>5</v>
      </c>
      <c r="L46" s="46">
        <v>7</v>
      </c>
      <c r="M46" s="183">
        <v>2</v>
      </c>
      <c r="N46" s="256">
        <v>5</v>
      </c>
      <c r="X46" s="96">
        <f t="shared" si="2"/>
        <v>50</v>
      </c>
      <c r="Y46" s="184" t="s">
        <v>2</v>
      </c>
    </row>
    <row r="47" spans="1:25" ht="12.75">
      <c r="A47" s="19" t="s">
        <v>4</v>
      </c>
      <c r="B47" s="52">
        <v>20</v>
      </c>
      <c r="C47" s="13">
        <v>26</v>
      </c>
      <c r="D47" s="28">
        <v>27</v>
      </c>
      <c r="E47" s="80">
        <v>1</v>
      </c>
      <c r="F47" s="91"/>
      <c r="G47" s="172"/>
      <c r="H47" s="173"/>
      <c r="I47" s="161"/>
      <c r="J47" s="110"/>
      <c r="K47" s="163"/>
      <c r="L47" s="91"/>
      <c r="M47" s="169"/>
      <c r="N47" s="266"/>
      <c r="X47" s="96">
        <f t="shared" si="2"/>
        <v>74</v>
      </c>
      <c r="Y47" s="185" t="s">
        <v>4</v>
      </c>
    </row>
    <row r="48" spans="1:25" ht="12.75" customHeight="1" hidden="1">
      <c r="A48" s="19" t="s">
        <v>5</v>
      </c>
      <c r="B48" s="50"/>
      <c r="C48" s="11"/>
      <c r="D48" s="15"/>
      <c r="E48" s="72"/>
      <c r="F48" s="56"/>
      <c r="G48" s="193"/>
      <c r="H48" s="194"/>
      <c r="I48" s="101"/>
      <c r="J48" s="113"/>
      <c r="K48" s="118"/>
      <c r="L48" s="56"/>
      <c r="M48" s="166"/>
      <c r="N48" s="272"/>
      <c r="X48" s="96">
        <f t="shared" si="2"/>
        <v>0</v>
      </c>
      <c r="Y48" s="185" t="s">
        <v>5</v>
      </c>
    </row>
    <row r="49" spans="1:25" ht="12.75" customHeight="1">
      <c r="A49" s="19" t="s">
        <v>47</v>
      </c>
      <c r="B49" s="50"/>
      <c r="C49" s="157"/>
      <c r="D49" s="158"/>
      <c r="E49" s="159"/>
      <c r="F49" s="160"/>
      <c r="G49" s="179"/>
      <c r="H49" s="180"/>
      <c r="I49" s="174"/>
      <c r="J49" s="175"/>
      <c r="K49" s="118"/>
      <c r="L49" s="56">
        <v>14</v>
      </c>
      <c r="M49" s="166">
        <v>60</v>
      </c>
      <c r="N49" s="270">
        <v>44</v>
      </c>
      <c r="X49" s="96">
        <f t="shared" si="2"/>
        <v>74</v>
      </c>
      <c r="Y49" s="185" t="s">
        <v>47</v>
      </c>
    </row>
    <row r="50" spans="1:25" ht="13.5" thickBot="1">
      <c r="A50" s="20" t="s">
        <v>6</v>
      </c>
      <c r="B50" s="51">
        <v>105</v>
      </c>
      <c r="C50" s="21">
        <v>118</v>
      </c>
      <c r="D50" s="29">
        <v>116</v>
      </c>
      <c r="E50" s="73">
        <v>122</v>
      </c>
      <c r="F50" s="57">
        <v>135</v>
      </c>
      <c r="G50" s="154">
        <v>166</v>
      </c>
      <c r="H50" s="155">
        <v>105</v>
      </c>
      <c r="I50" s="171">
        <v>108</v>
      </c>
      <c r="J50" s="115">
        <v>100</v>
      </c>
      <c r="K50" s="119">
        <v>115</v>
      </c>
      <c r="L50" s="51">
        <v>44</v>
      </c>
      <c r="M50" s="168"/>
      <c r="N50" s="262"/>
      <c r="X50" s="96">
        <f t="shared" si="2"/>
        <v>1234</v>
      </c>
      <c r="Y50" s="186" t="s">
        <v>6</v>
      </c>
    </row>
    <row r="51" spans="1:25" ht="13.5" thickBot="1">
      <c r="A51" s="19" t="s">
        <v>46</v>
      </c>
      <c r="B51" s="50"/>
      <c r="C51" s="12"/>
      <c r="D51" s="156"/>
      <c r="E51" s="78"/>
      <c r="F51" s="46"/>
      <c r="G51" s="95"/>
      <c r="H51" s="107"/>
      <c r="I51" s="106"/>
      <c r="J51" s="112"/>
      <c r="K51" s="119"/>
      <c r="L51" s="51">
        <v>53</v>
      </c>
      <c r="M51" s="168">
        <v>53</v>
      </c>
      <c r="N51" s="256">
        <v>77</v>
      </c>
      <c r="X51" s="96">
        <f t="shared" si="2"/>
        <v>106</v>
      </c>
      <c r="Y51" s="185" t="s">
        <v>46</v>
      </c>
    </row>
    <row r="52" spans="1:25" ht="12.75">
      <c r="A52" s="59" t="s">
        <v>7</v>
      </c>
      <c r="B52" s="52">
        <v>4</v>
      </c>
      <c r="C52" s="53">
        <v>4</v>
      </c>
      <c r="D52" s="17">
        <v>1</v>
      </c>
      <c r="E52" s="80">
        <v>7</v>
      </c>
      <c r="F52" s="91">
        <v>1</v>
      </c>
      <c r="G52" s="172"/>
      <c r="H52" s="173">
        <v>3</v>
      </c>
      <c r="I52" s="161"/>
      <c r="J52" s="110">
        <v>6</v>
      </c>
      <c r="K52" s="163"/>
      <c r="L52" s="91"/>
      <c r="M52" s="169"/>
      <c r="N52" s="266"/>
      <c r="X52" s="96">
        <f t="shared" si="2"/>
        <v>26</v>
      </c>
      <c r="Y52" s="187" t="s">
        <v>7</v>
      </c>
    </row>
    <row r="53" spans="1:25" ht="12.75">
      <c r="A53" s="60" t="s">
        <v>8</v>
      </c>
      <c r="B53" s="56"/>
      <c r="C53" s="54">
        <v>4</v>
      </c>
      <c r="D53" s="15">
        <v>1</v>
      </c>
      <c r="E53" s="72">
        <v>5</v>
      </c>
      <c r="F53" s="56"/>
      <c r="G53" s="179">
        <v>2</v>
      </c>
      <c r="H53" s="180">
        <v>1</v>
      </c>
      <c r="I53" s="181"/>
      <c r="J53" s="182">
        <v>4</v>
      </c>
      <c r="K53" s="118"/>
      <c r="L53" s="56"/>
      <c r="M53" s="166"/>
      <c r="N53" s="270"/>
      <c r="X53" s="96">
        <f t="shared" si="2"/>
        <v>17</v>
      </c>
      <c r="Y53" s="188" t="s">
        <v>8</v>
      </c>
    </row>
    <row r="54" spans="1:25" ht="12.75">
      <c r="A54" s="60" t="s">
        <v>9</v>
      </c>
      <c r="B54" s="56">
        <v>27</v>
      </c>
      <c r="C54" s="54">
        <v>30</v>
      </c>
      <c r="D54" s="15">
        <v>37</v>
      </c>
      <c r="E54" s="72">
        <v>29</v>
      </c>
      <c r="F54" s="56">
        <v>21</v>
      </c>
      <c r="G54" s="176">
        <v>29</v>
      </c>
      <c r="H54" s="177">
        <v>34</v>
      </c>
      <c r="I54" s="178">
        <v>13</v>
      </c>
      <c r="J54" s="111">
        <v>7</v>
      </c>
      <c r="K54" s="118">
        <v>9</v>
      </c>
      <c r="L54" s="56">
        <v>15</v>
      </c>
      <c r="M54" s="166">
        <v>8</v>
      </c>
      <c r="N54" s="270">
        <v>5</v>
      </c>
      <c r="X54" s="96">
        <f t="shared" si="2"/>
        <v>259</v>
      </c>
      <c r="Y54" s="188" t="s">
        <v>9</v>
      </c>
    </row>
    <row r="55" spans="1:25" ht="12.75">
      <c r="A55" s="61" t="s">
        <v>11</v>
      </c>
      <c r="B55" s="56">
        <v>11</v>
      </c>
      <c r="C55" s="54">
        <v>15</v>
      </c>
      <c r="D55" s="15">
        <v>20</v>
      </c>
      <c r="E55" s="72">
        <v>24</v>
      </c>
      <c r="F55" s="56">
        <v>5</v>
      </c>
      <c r="G55" s="176">
        <v>48</v>
      </c>
      <c r="H55" s="177">
        <v>34</v>
      </c>
      <c r="I55" s="178">
        <v>18</v>
      </c>
      <c r="J55" s="111">
        <v>25</v>
      </c>
      <c r="K55" s="118">
        <v>86</v>
      </c>
      <c r="L55" s="56">
        <v>18</v>
      </c>
      <c r="M55" s="166">
        <v>63</v>
      </c>
      <c r="N55" s="270">
        <v>12</v>
      </c>
      <c r="X55" s="96">
        <f t="shared" si="2"/>
        <v>367</v>
      </c>
      <c r="Y55" s="188" t="s">
        <v>11</v>
      </c>
    </row>
    <row r="56" spans="1:25" ht="13.5" thickBot="1">
      <c r="A56" s="20" t="s">
        <v>12</v>
      </c>
      <c r="B56" s="57">
        <v>5</v>
      </c>
      <c r="C56" s="55">
        <v>3</v>
      </c>
      <c r="D56" s="30">
        <v>8</v>
      </c>
      <c r="E56" s="73">
        <v>3</v>
      </c>
      <c r="F56" s="57">
        <v>4</v>
      </c>
      <c r="G56" s="154">
        <v>4</v>
      </c>
      <c r="H56" s="155">
        <v>4</v>
      </c>
      <c r="I56" s="171">
        <v>4</v>
      </c>
      <c r="J56" s="115">
        <v>2</v>
      </c>
      <c r="K56" s="121">
        <v>1</v>
      </c>
      <c r="L56" s="57"/>
      <c r="M56" s="167"/>
      <c r="N56" s="262"/>
      <c r="X56" s="96">
        <f t="shared" si="2"/>
        <v>38</v>
      </c>
      <c r="Y56" s="186" t="s">
        <v>12</v>
      </c>
    </row>
    <row r="57" spans="1:25" ht="13.5" thickBot="1">
      <c r="A57" s="18" t="s">
        <v>21</v>
      </c>
      <c r="B57" s="51"/>
      <c r="C57" s="12">
        <v>3</v>
      </c>
      <c r="D57" s="16">
        <v>2</v>
      </c>
      <c r="E57" s="78">
        <v>4</v>
      </c>
      <c r="F57" s="46">
        <v>1</v>
      </c>
      <c r="G57" s="95"/>
      <c r="H57" s="107">
        <v>2</v>
      </c>
      <c r="I57" s="106">
        <v>1</v>
      </c>
      <c r="J57" s="112">
        <v>1</v>
      </c>
      <c r="K57" s="116"/>
      <c r="L57" s="46"/>
      <c r="M57" s="183"/>
      <c r="N57" s="256"/>
      <c r="X57" s="96">
        <f t="shared" si="2"/>
        <v>14</v>
      </c>
      <c r="Y57" s="184" t="s">
        <v>21</v>
      </c>
    </row>
    <row r="58" spans="1:25" ht="13.5" thickBot="1">
      <c r="A58" s="26" t="s">
        <v>13</v>
      </c>
      <c r="B58" s="46"/>
      <c r="C58" s="12"/>
      <c r="D58" s="16">
        <v>1</v>
      </c>
      <c r="E58" s="78">
        <v>1</v>
      </c>
      <c r="F58" s="46"/>
      <c r="G58" s="95"/>
      <c r="H58" s="107">
        <v>2</v>
      </c>
      <c r="I58" s="106"/>
      <c r="J58" s="112"/>
      <c r="K58" s="116"/>
      <c r="L58" s="46"/>
      <c r="M58" s="183"/>
      <c r="N58" s="256"/>
      <c r="X58" s="96">
        <f t="shared" si="2"/>
        <v>4</v>
      </c>
      <c r="Y58" s="189" t="s">
        <v>13</v>
      </c>
    </row>
    <row r="59" spans="1:25" ht="13.5" thickBot="1">
      <c r="A59" s="18" t="s">
        <v>14</v>
      </c>
      <c r="B59" s="50">
        <v>8</v>
      </c>
      <c r="C59" s="22">
        <v>12</v>
      </c>
      <c r="D59" s="16">
        <v>14</v>
      </c>
      <c r="E59" s="81">
        <v>9</v>
      </c>
      <c r="F59" s="50">
        <v>17</v>
      </c>
      <c r="G59" s="95">
        <v>20</v>
      </c>
      <c r="H59" s="107">
        <v>25</v>
      </c>
      <c r="I59" s="106">
        <v>13</v>
      </c>
      <c r="J59" s="112">
        <v>12</v>
      </c>
      <c r="K59" s="116">
        <v>25</v>
      </c>
      <c r="L59" s="46">
        <v>14</v>
      </c>
      <c r="M59" s="183">
        <v>10</v>
      </c>
      <c r="N59" s="256">
        <v>6</v>
      </c>
      <c r="X59" s="96">
        <f t="shared" si="2"/>
        <v>179</v>
      </c>
      <c r="Y59" s="184" t="s">
        <v>14</v>
      </c>
    </row>
    <row r="60" spans="1:25" ht="13.5" thickBot="1">
      <c r="A60" s="18" t="s">
        <v>15</v>
      </c>
      <c r="B60" s="46">
        <v>121</v>
      </c>
      <c r="C60" s="12">
        <v>89</v>
      </c>
      <c r="D60" s="16">
        <v>106</v>
      </c>
      <c r="E60" s="78">
        <v>48</v>
      </c>
      <c r="F60" s="46">
        <v>77</v>
      </c>
      <c r="G60" s="95">
        <v>49</v>
      </c>
      <c r="H60" s="107">
        <v>61</v>
      </c>
      <c r="I60" s="106">
        <v>42</v>
      </c>
      <c r="J60" s="112">
        <v>38</v>
      </c>
      <c r="K60" s="116">
        <v>35</v>
      </c>
      <c r="L60" s="46">
        <v>29</v>
      </c>
      <c r="M60" s="183">
        <v>18</v>
      </c>
      <c r="N60" s="256">
        <v>19</v>
      </c>
      <c r="X60" s="96">
        <f t="shared" si="2"/>
        <v>713</v>
      </c>
      <c r="Y60" s="184" t="s">
        <v>50</v>
      </c>
    </row>
    <row r="61" spans="1:25" ht="13.5" thickBot="1">
      <c r="A61" s="88" t="s">
        <v>27</v>
      </c>
      <c r="B61" s="46"/>
      <c r="C61" s="12"/>
      <c r="D61" s="16"/>
      <c r="E61" s="78">
        <v>18</v>
      </c>
      <c r="F61" s="46">
        <v>32</v>
      </c>
      <c r="G61" s="95"/>
      <c r="H61" s="107"/>
      <c r="I61" s="106"/>
      <c r="J61" s="112">
        <v>25</v>
      </c>
      <c r="K61" s="116">
        <v>23</v>
      </c>
      <c r="L61" s="46">
        <v>14</v>
      </c>
      <c r="M61" s="183">
        <v>28</v>
      </c>
      <c r="N61" s="256">
        <v>15</v>
      </c>
      <c r="X61" s="96">
        <f t="shared" si="2"/>
        <v>140</v>
      </c>
      <c r="Y61" s="190" t="s">
        <v>27</v>
      </c>
    </row>
    <row r="62" spans="1:25" ht="13.5" thickBot="1">
      <c r="A62" s="18" t="s">
        <v>17</v>
      </c>
      <c r="B62" s="46">
        <v>43</v>
      </c>
      <c r="C62" s="12">
        <v>71</v>
      </c>
      <c r="D62" s="16">
        <v>77</v>
      </c>
      <c r="E62" s="78">
        <v>65</v>
      </c>
      <c r="F62" s="46">
        <v>71</v>
      </c>
      <c r="G62" s="94">
        <v>64</v>
      </c>
      <c r="H62" s="108">
        <v>49</v>
      </c>
      <c r="I62" s="97">
        <v>66</v>
      </c>
      <c r="J62" s="114">
        <v>55</v>
      </c>
      <c r="K62" s="12">
        <v>42</v>
      </c>
      <c r="L62" s="40">
        <v>45</v>
      </c>
      <c r="M62" s="255">
        <v>48</v>
      </c>
      <c r="N62" s="256">
        <v>51</v>
      </c>
      <c r="X62" s="96">
        <f t="shared" si="2"/>
        <v>696</v>
      </c>
      <c r="Y62" s="184" t="s">
        <v>17</v>
      </c>
    </row>
    <row r="63" spans="1:25" ht="13.5" thickBot="1">
      <c r="A63" s="88" t="s">
        <v>29</v>
      </c>
      <c r="B63" s="46"/>
      <c r="C63" s="12"/>
      <c r="D63" s="16"/>
      <c r="E63" s="86"/>
      <c r="F63" s="46"/>
      <c r="G63" s="95"/>
      <c r="H63" s="107"/>
      <c r="I63" s="106">
        <v>13</v>
      </c>
      <c r="J63" s="112">
        <v>10</v>
      </c>
      <c r="K63" s="116">
        <v>10</v>
      </c>
      <c r="L63" s="46">
        <v>10</v>
      </c>
      <c r="M63" s="183">
        <v>3</v>
      </c>
      <c r="N63" s="256">
        <v>1</v>
      </c>
      <c r="X63" s="96">
        <f t="shared" si="2"/>
        <v>46</v>
      </c>
      <c r="Y63" s="190" t="s">
        <v>29</v>
      </c>
    </row>
    <row r="64" spans="1:25" ht="13.5" thickBot="1">
      <c r="A64" s="18" t="s">
        <v>18</v>
      </c>
      <c r="B64" s="46">
        <v>21</v>
      </c>
      <c r="C64" s="12">
        <v>12</v>
      </c>
      <c r="D64" s="16">
        <v>24</v>
      </c>
      <c r="E64" s="86">
        <v>22</v>
      </c>
      <c r="F64" s="46">
        <v>75</v>
      </c>
      <c r="G64" s="95">
        <v>72</v>
      </c>
      <c r="H64" s="107">
        <v>65</v>
      </c>
      <c r="I64" s="106">
        <v>66</v>
      </c>
      <c r="J64" s="115">
        <v>49</v>
      </c>
      <c r="K64" s="119">
        <v>64</v>
      </c>
      <c r="L64" s="51">
        <v>50</v>
      </c>
      <c r="M64" s="168">
        <v>40</v>
      </c>
      <c r="N64" s="256">
        <v>38</v>
      </c>
      <c r="X64" s="191">
        <f t="shared" si="2"/>
        <v>560</v>
      </c>
      <c r="Y64" s="184" t="s">
        <v>18</v>
      </c>
    </row>
    <row r="65" spans="2:24" ht="22.5" customHeight="1">
      <c r="B65" s="45">
        <f aca="true" t="shared" si="3" ref="B65:G65">SUM(B43:B64)</f>
        <v>367</v>
      </c>
      <c r="C65" s="3">
        <f t="shared" si="3"/>
        <v>394</v>
      </c>
      <c r="D65" s="4">
        <f t="shared" si="3"/>
        <v>454</v>
      </c>
      <c r="E65" s="90">
        <f t="shared" si="3"/>
        <v>377</v>
      </c>
      <c r="F65" s="42">
        <f t="shared" si="3"/>
        <v>468</v>
      </c>
      <c r="G65" s="93">
        <f t="shared" si="3"/>
        <v>482</v>
      </c>
      <c r="H65" s="109">
        <f aca="true" t="shared" si="4" ref="H65:N65">SUM(H43:H64)</f>
        <v>444</v>
      </c>
      <c r="I65" s="100">
        <f t="shared" si="4"/>
        <v>389</v>
      </c>
      <c r="J65" s="105">
        <f t="shared" si="4"/>
        <v>375</v>
      </c>
      <c r="K65" s="120">
        <f t="shared" si="4"/>
        <v>460</v>
      </c>
      <c r="L65" s="146">
        <f t="shared" si="4"/>
        <v>338</v>
      </c>
      <c r="M65" s="4">
        <f t="shared" si="4"/>
        <v>377</v>
      </c>
      <c r="N65" s="100">
        <f t="shared" si="4"/>
        <v>297</v>
      </c>
      <c r="O65" s="77"/>
      <c r="X65" s="192">
        <f>SUM(X43:X64)</f>
        <v>4925</v>
      </c>
    </row>
    <row r="66" spans="1:15" ht="12.75">
      <c r="A66" s="273"/>
      <c r="E66"/>
      <c r="F66"/>
      <c r="G66"/>
      <c r="H66"/>
      <c r="I66"/>
      <c r="J66"/>
      <c r="K66"/>
      <c r="L66"/>
      <c r="N66" s="258"/>
      <c r="O66" s="77"/>
    </row>
    <row r="67" spans="1:12" ht="12.75">
      <c r="A67" s="274"/>
      <c r="E67"/>
      <c r="F67"/>
      <c r="G67"/>
      <c r="H67"/>
      <c r="I67"/>
      <c r="J67"/>
      <c r="K67"/>
      <c r="L67"/>
    </row>
    <row r="68" spans="1:12" ht="12.75">
      <c r="A68" s="274"/>
      <c r="E68"/>
      <c r="F68"/>
      <c r="G68"/>
      <c r="H68"/>
      <c r="I68"/>
      <c r="J68"/>
      <c r="K68"/>
      <c r="L68"/>
    </row>
    <row r="69" spans="1:12" ht="12.75">
      <c r="A69" s="275"/>
      <c r="B69" s="2"/>
      <c r="L69"/>
    </row>
    <row r="70" spans="1:14" ht="12.75">
      <c r="A70" s="165" t="s">
        <v>48</v>
      </c>
      <c r="B70" s="75">
        <f>B34</f>
        <v>10</v>
      </c>
      <c r="C70" s="75">
        <f>C34</f>
        <v>6</v>
      </c>
      <c r="D70" s="75">
        <f>D34</f>
        <v>9</v>
      </c>
      <c r="E70" s="75">
        <v>4</v>
      </c>
      <c r="F70" s="75">
        <v>4</v>
      </c>
      <c r="G70" s="75">
        <v>4</v>
      </c>
      <c r="H70" s="75">
        <v>11</v>
      </c>
      <c r="I70" s="75">
        <v>3</v>
      </c>
      <c r="J70" s="75">
        <v>4</v>
      </c>
      <c r="K70" s="75">
        <v>4</v>
      </c>
      <c r="L70" s="75">
        <v>3</v>
      </c>
      <c r="M70" s="75">
        <v>1</v>
      </c>
      <c r="N70" s="75">
        <v>2</v>
      </c>
    </row>
    <row r="71" spans="2:22" ht="12.75">
      <c r="B71" s="71"/>
      <c r="C71" s="71"/>
      <c r="L71" s="164"/>
      <c r="M71" s="2"/>
      <c r="P71" s="2"/>
      <c r="Q71" s="2"/>
      <c r="R71" s="2"/>
      <c r="S71" s="2"/>
      <c r="T71" s="2"/>
      <c r="U71" s="2"/>
      <c r="V71" s="2"/>
    </row>
    <row r="72" ht="12.75">
      <c r="L72" s="164"/>
    </row>
    <row r="78" ht="12.75">
      <c r="Y78" s="277"/>
    </row>
    <row r="79" ht="12.75">
      <c r="Y79" s="277"/>
    </row>
    <row r="80" ht="12.75">
      <c r="Y80" s="278"/>
    </row>
    <row r="83" ht="12.75">
      <c r="Y83" s="276"/>
    </row>
    <row r="84" ht="12.75">
      <c r="Y84" s="276"/>
    </row>
    <row r="85" ht="12.75">
      <c r="Y85" s="224"/>
    </row>
    <row r="88" ht="12.75">
      <c r="Y88" s="224"/>
    </row>
    <row r="89" ht="12.75">
      <c r="Y89" s="224"/>
    </row>
    <row r="90" ht="12.75">
      <c r="Y90" s="224"/>
    </row>
    <row r="110" spans="1:14" ht="16.5" thickBot="1">
      <c r="A110" s="284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3"/>
    </row>
    <row r="111" spans="1:26" ht="25.5" customHeight="1" thickBot="1">
      <c r="A111" s="127"/>
      <c r="B111" s="285">
        <v>2011</v>
      </c>
      <c r="C111" s="286">
        <v>2012</v>
      </c>
      <c r="D111" s="140">
        <v>2013</v>
      </c>
      <c r="S111" s="282"/>
      <c r="T111" s="282"/>
      <c r="U111" s="282"/>
      <c r="V111" s="282"/>
      <c r="W111" s="282"/>
      <c r="X111" s="282"/>
      <c r="Y111" s="282"/>
      <c r="Z111" s="1"/>
    </row>
    <row r="112" spans="1:26" ht="27" customHeight="1" thickBot="1">
      <c r="A112" s="20" t="s">
        <v>70</v>
      </c>
      <c r="B112" s="51">
        <v>29</v>
      </c>
      <c r="C112" s="168">
        <v>24</v>
      </c>
      <c r="D112" s="262">
        <v>18</v>
      </c>
      <c r="L112" s="44"/>
      <c r="M112" s="44"/>
      <c r="N112" s="77"/>
      <c r="O112" s="77"/>
      <c r="P112" s="292"/>
      <c r="Q112" s="292"/>
      <c r="R112" s="292"/>
      <c r="S112" s="279"/>
      <c r="T112" s="279"/>
      <c r="U112" s="279"/>
      <c r="V112" s="279"/>
      <c r="W112" s="279"/>
      <c r="X112" s="279"/>
      <c r="Y112" s="279"/>
      <c r="Z112" s="1"/>
    </row>
    <row r="113" spans="1:26" ht="27" customHeight="1" thickBot="1">
      <c r="A113" s="18" t="s">
        <v>71</v>
      </c>
      <c r="B113" s="46">
        <v>3</v>
      </c>
      <c r="C113" s="183">
        <v>4</v>
      </c>
      <c r="D113" s="256">
        <v>0</v>
      </c>
      <c r="L113" s="44"/>
      <c r="M113" s="204"/>
      <c r="N113" s="279"/>
      <c r="O113" s="279"/>
      <c r="P113" s="258"/>
      <c r="Q113" s="292"/>
      <c r="R113" s="292"/>
      <c r="S113" s="279"/>
      <c r="T113" s="279"/>
      <c r="U113" s="279"/>
      <c r="V113" s="279"/>
      <c r="W113" s="279"/>
      <c r="X113" s="279"/>
      <c r="Y113" s="279"/>
      <c r="Z113" s="1"/>
    </row>
    <row r="114" spans="1:26" ht="26.25" customHeight="1" thickBot="1">
      <c r="A114" s="18" t="s">
        <v>72</v>
      </c>
      <c r="B114" s="46">
        <v>7</v>
      </c>
      <c r="C114" s="183">
        <v>6</v>
      </c>
      <c r="D114" s="256">
        <v>2</v>
      </c>
      <c r="L114" s="44"/>
      <c r="M114" s="204"/>
      <c r="N114" s="279"/>
      <c r="O114" s="279"/>
      <c r="P114" s="258"/>
      <c r="Q114" s="292"/>
      <c r="S114" s="279"/>
      <c r="T114" s="279"/>
      <c r="U114" s="279"/>
      <c r="V114" s="279"/>
      <c r="W114" s="279"/>
      <c r="X114" s="279"/>
      <c r="Y114" s="279"/>
      <c r="Z114" s="1"/>
    </row>
    <row r="115" spans="1:26" ht="27" customHeight="1" thickBot="1">
      <c r="A115" s="18" t="s">
        <v>73</v>
      </c>
      <c r="B115" s="46">
        <v>16</v>
      </c>
      <c r="C115" s="183">
        <v>18</v>
      </c>
      <c r="D115" s="256">
        <v>23</v>
      </c>
      <c r="L115" s="44"/>
      <c r="M115" s="204"/>
      <c r="N115" s="279"/>
      <c r="O115" s="279"/>
      <c r="P115" s="258"/>
      <c r="Q115" s="292"/>
      <c r="S115" s="279"/>
      <c r="T115" s="279"/>
      <c r="U115" s="279"/>
      <c r="V115" s="279"/>
      <c r="W115" s="279"/>
      <c r="X115" s="279"/>
      <c r="Y115" s="279"/>
      <c r="Z115" s="1"/>
    </row>
    <row r="116" spans="1:26" ht="27" customHeight="1" thickBot="1">
      <c r="A116" s="294" t="s">
        <v>74</v>
      </c>
      <c r="B116" s="91">
        <v>3</v>
      </c>
      <c r="C116" s="169">
        <v>3</v>
      </c>
      <c r="D116" s="266">
        <v>0</v>
      </c>
      <c r="L116" s="44"/>
      <c r="M116" s="290"/>
      <c r="N116" s="279"/>
      <c r="O116" s="279"/>
      <c r="P116" s="258"/>
      <c r="Q116" s="292"/>
      <c r="S116" s="279"/>
      <c r="T116" s="279"/>
      <c r="U116" s="279"/>
      <c r="V116" s="279"/>
      <c r="W116" s="279"/>
      <c r="X116" s="279"/>
      <c r="Y116" s="279"/>
      <c r="Z116" s="1"/>
    </row>
    <row r="117" spans="1:26" ht="27" customHeight="1">
      <c r="A117" s="19" t="s">
        <v>75</v>
      </c>
      <c r="B117" s="160">
        <v>2</v>
      </c>
      <c r="C117" s="289">
        <v>5</v>
      </c>
      <c r="D117" s="272">
        <v>3</v>
      </c>
      <c r="L117" s="44"/>
      <c r="M117" s="290"/>
      <c r="N117" s="279"/>
      <c r="O117" s="279"/>
      <c r="P117" s="258"/>
      <c r="Q117" s="292"/>
      <c r="S117" s="279"/>
      <c r="T117" s="279"/>
      <c r="U117" s="279"/>
      <c r="V117" s="279"/>
      <c r="W117" s="279"/>
      <c r="X117" s="279"/>
      <c r="Y117" s="279"/>
      <c r="Z117" s="1"/>
    </row>
    <row r="118" spans="1:26" ht="26.25" customHeight="1" thickBot="1">
      <c r="A118" s="287"/>
      <c r="B118" s="280"/>
      <c r="C118" s="280"/>
      <c r="D118" s="288"/>
      <c r="L118" s="44"/>
      <c r="M118" s="290"/>
      <c r="N118" s="279"/>
      <c r="O118" s="279"/>
      <c r="P118" s="258"/>
      <c r="Q118" s="292"/>
      <c r="S118" s="279"/>
      <c r="T118" s="279"/>
      <c r="U118" s="279"/>
      <c r="V118" s="279"/>
      <c r="W118" s="279"/>
      <c r="X118" s="279"/>
      <c r="Y118" s="279"/>
      <c r="Z118" s="1"/>
    </row>
    <row r="119" spans="1:26" ht="12.75">
      <c r="A119" s="1" t="s">
        <v>76</v>
      </c>
      <c r="B119" s="146">
        <f>SUM(B112:B118)</f>
        <v>60</v>
      </c>
      <c r="C119" s="4">
        <f>SUM(C112:C118)</f>
        <v>60</v>
      </c>
      <c r="D119" s="100">
        <f>SUM(D112:D118)</f>
        <v>46</v>
      </c>
      <c r="L119" s="44"/>
      <c r="M119" s="204"/>
      <c r="N119" s="279"/>
      <c r="O119" s="279"/>
      <c r="P119" s="258"/>
      <c r="Q119" s="292"/>
      <c r="S119" s="279"/>
      <c r="T119" s="279"/>
      <c r="U119" s="279"/>
      <c r="V119" s="279"/>
      <c r="W119" s="279"/>
      <c r="X119" s="279"/>
      <c r="Y119" s="279"/>
      <c r="Z119" s="1"/>
    </row>
    <row r="120" spans="1:26" ht="12.75">
      <c r="A120" s="204"/>
      <c r="B120" s="279"/>
      <c r="C120" s="279"/>
      <c r="D120" s="258"/>
      <c r="L120" s="44"/>
      <c r="M120" s="204"/>
      <c r="N120" s="279"/>
      <c r="O120" s="279"/>
      <c r="P120" s="258"/>
      <c r="Q120" s="292"/>
      <c r="S120" s="279"/>
      <c r="T120" s="279"/>
      <c r="U120" s="279"/>
      <c r="V120" s="279"/>
      <c r="W120" s="279"/>
      <c r="X120" s="279"/>
      <c r="Y120" s="279"/>
      <c r="Z120" s="1"/>
    </row>
    <row r="121" spans="1:26" ht="12.75">
      <c r="A121" s="290"/>
      <c r="B121" s="279"/>
      <c r="C121" s="279"/>
      <c r="D121" s="258"/>
      <c r="L121" s="44"/>
      <c r="M121" s="204"/>
      <c r="N121" s="279"/>
      <c r="O121" s="279"/>
      <c r="P121" s="258"/>
      <c r="Q121" s="292"/>
      <c r="S121" s="279"/>
      <c r="T121" s="279"/>
      <c r="U121" s="279"/>
      <c r="V121" s="279"/>
      <c r="W121" s="279"/>
      <c r="X121" s="279"/>
      <c r="Y121" s="279"/>
      <c r="Z121" s="1"/>
    </row>
    <row r="122" spans="1:26" ht="12.75">
      <c r="A122" s="290"/>
      <c r="B122" s="279"/>
      <c r="C122" s="279"/>
      <c r="D122" s="258"/>
      <c r="L122" s="44"/>
      <c r="M122" s="204"/>
      <c r="N122" s="279"/>
      <c r="O122" s="279"/>
      <c r="P122" s="258"/>
      <c r="Q122" s="292"/>
      <c r="S122" s="279"/>
      <c r="T122" s="279"/>
      <c r="U122" s="279"/>
      <c r="V122" s="279"/>
      <c r="W122" s="279"/>
      <c r="X122" s="279"/>
      <c r="Y122" s="279"/>
      <c r="Z122" s="1"/>
    </row>
    <row r="123" spans="1:26" ht="12.75">
      <c r="A123" s="290"/>
      <c r="B123" s="279"/>
      <c r="C123" s="279"/>
      <c r="D123" s="258"/>
      <c r="L123" s="44"/>
      <c r="M123" s="204"/>
      <c r="N123" s="279"/>
      <c r="O123" s="279"/>
      <c r="P123" s="258"/>
      <c r="Q123" s="292"/>
      <c r="S123" s="279"/>
      <c r="T123" s="279"/>
      <c r="U123" s="279"/>
      <c r="V123" s="279"/>
      <c r="W123" s="279"/>
      <c r="X123" s="279"/>
      <c r="Y123" s="279"/>
      <c r="Z123" s="1"/>
    </row>
    <row r="124" spans="1:26" ht="12.75">
      <c r="A124" s="204"/>
      <c r="B124" s="279"/>
      <c r="C124" s="279"/>
      <c r="D124" s="258"/>
      <c r="L124" s="44"/>
      <c r="M124" s="204"/>
      <c r="N124" s="279"/>
      <c r="O124" s="279"/>
      <c r="P124" s="258"/>
      <c r="Q124" s="292"/>
      <c r="S124" s="279"/>
      <c r="T124" s="279"/>
      <c r="U124" s="279"/>
      <c r="V124" s="279"/>
      <c r="W124" s="279"/>
      <c r="X124" s="279"/>
      <c r="Y124" s="279"/>
      <c r="Z124" s="1"/>
    </row>
    <row r="125" spans="1:26" ht="12.75">
      <c r="A125" s="204"/>
      <c r="B125" s="279"/>
      <c r="C125" s="279"/>
      <c r="D125" s="258"/>
      <c r="L125" s="44"/>
      <c r="M125" s="291"/>
      <c r="N125" s="279"/>
      <c r="O125" s="279"/>
      <c r="P125" s="258"/>
      <c r="Q125" s="292"/>
      <c r="S125" s="279"/>
      <c r="T125" s="279"/>
      <c r="U125" s="279"/>
      <c r="V125" s="279"/>
      <c r="W125" s="279"/>
      <c r="X125" s="279"/>
      <c r="Y125" s="279"/>
      <c r="Z125" s="1"/>
    </row>
    <row r="126" spans="1:26" ht="12.75">
      <c r="A126" s="204"/>
      <c r="B126" s="279"/>
      <c r="C126" s="279"/>
      <c r="D126" s="258"/>
      <c r="L126" s="44"/>
      <c r="M126" s="204"/>
      <c r="N126" s="281"/>
      <c r="O126" s="281"/>
      <c r="P126" s="258"/>
      <c r="Q126" s="292"/>
      <c r="S126" s="279"/>
      <c r="T126" s="279"/>
      <c r="U126" s="279"/>
      <c r="V126" s="279"/>
      <c r="W126" s="279"/>
      <c r="X126" s="279"/>
      <c r="Y126" s="279"/>
      <c r="Z126" s="1"/>
    </row>
    <row r="127" spans="1:26" ht="12.75">
      <c r="A127" s="204"/>
      <c r="B127" s="279"/>
      <c r="C127" s="279"/>
      <c r="D127" s="258"/>
      <c r="L127" s="44"/>
      <c r="M127" s="291"/>
      <c r="N127" s="279"/>
      <c r="O127" s="279"/>
      <c r="P127" s="258"/>
      <c r="Q127" s="292"/>
      <c r="S127" s="279"/>
      <c r="T127" s="279"/>
      <c r="U127" s="279"/>
      <c r="V127" s="279"/>
      <c r="W127" s="279"/>
      <c r="X127" s="279"/>
      <c r="Y127" s="279"/>
      <c r="Z127" s="1"/>
    </row>
    <row r="128" spans="1:26" ht="12.75">
      <c r="A128" s="204"/>
      <c r="B128" s="279"/>
      <c r="C128" s="279"/>
      <c r="D128" s="258"/>
      <c r="L128" s="44"/>
      <c r="M128" s="204"/>
      <c r="N128" s="279"/>
      <c r="O128" s="279"/>
      <c r="P128" s="258"/>
      <c r="Q128" s="292"/>
      <c r="S128" s="279"/>
      <c r="T128" s="279"/>
      <c r="U128" s="279"/>
      <c r="V128" s="279"/>
      <c r="W128" s="279"/>
      <c r="X128" s="279"/>
      <c r="Y128" s="279"/>
      <c r="Z128" s="1"/>
    </row>
    <row r="129" spans="1:26" ht="12.75">
      <c r="A129" s="204"/>
      <c r="B129" s="279"/>
      <c r="C129" s="279"/>
      <c r="D129" s="258"/>
      <c r="S129" s="279"/>
      <c r="T129" s="279"/>
      <c r="U129" s="279"/>
      <c r="V129" s="279"/>
      <c r="W129" s="279"/>
      <c r="X129" s="279"/>
      <c r="Y129" s="279"/>
      <c r="Z129" s="1"/>
    </row>
    <row r="130" spans="1:26" ht="12.75">
      <c r="A130" s="291"/>
      <c r="B130" s="279"/>
      <c r="C130" s="279"/>
      <c r="D130" s="258"/>
      <c r="S130" s="279"/>
      <c r="T130" s="279"/>
      <c r="U130" s="279"/>
      <c r="V130" s="279"/>
      <c r="W130" s="279"/>
      <c r="X130" s="279"/>
      <c r="Y130" s="279"/>
      <c r="Z130" s="1"/>
    </row>
    <row r="131" spans="1:26" ht="12.75">
      <c r="A131" s="204"/>
      <c r="B131" s="281"/>
      <c r="C131" s="281"/>
      <c r="D131" s="258"/>
      <c r="S131" s="279"/>
      <c r="T131" s="279"/>
      <c r="U131" s="281"/>
      <c r="V131" s="281"/>
      <c r="W131" s="279"/>
      <c r="X131" s="281"/>
      <c r="Y131" s="281"/>
      <c r="Z131" s="1"/>
    </row>
    <row r="132" spans="1:26" ht="12.75">
      <c r="A132" s="291"/>
      <c r="B132" s="279"/>
      <c r="C132" s="279"/>
      <c r="D132" s="258"/>
      <c r="S132" s="279"/>
      <c r="T132" s="279"/>
      <c r="U132" s="279"/>
      <c r="V132" s="279"/>
      <c r="W132" s="279"/>
      <c r="X132" s="279"/>
      <c r="Y132" s="279"/>
      <c r="Z132" s="1"/>
    </row>
    <row r="133" spans="1:26" ht="12.75">
      <c r="A133" s="204"/>
      <c r="B133" s="279"/>
      <c r="C133" s="279"/>
      <c r="D133" s="258"/>
      <c r="E133" s="77"/>
      <c r="S133" s="279"/>
      <c r="T133" s="279"/>
      <c r="U133" s="279"/>
      <c r="V133" s="279"/>
      <c r="W133" s="279"/>
      <c r="X133" s="279"/>
      <c r="Y133" s="279"/>
      <c r="Z133" s="1"/>
    </row>
    <row r="134" spans="1:26" ht="12.75">
      <c r="A134" s="44"/>
      <c r="B134" s="281"/>
      <c r="C134" s="281"/>
      <c r="D134" s="281"/>
      <c r="E134" s="281"/>
      <c r="S134" s="281"/>
      <c r="T134" s="281"/>
      <c r="U134" s="281"/>
      <c r="V134" s="281"/>
      <c r="W134" s="281"/>
      <c r="X134" s="281"/>
      <c r="Y134" s="281"/>
      <c r="Z134" s="1"/>
    </row>
    <row r="135" spans="1:14" ht="12.75">
      <c r="A135" s="293"/>
      <c r="B135" s="44"/>
      <c r="C135" s="77"/>
      <c r="D135" s="77"/>
      <c r="E135" s="292"/>
      <c r="F135"/>
      <c r="G135"/>
      <c r="H135"/>
      <c r="I135"/>
      <c r="J135"/>
      <c r="K135"/>
      <c r="L135"/>
      <c r="N135" s="258"/>
    </row>
  </sheetData>
  <sheetProtection/>
  <mergeCells count="19">
    <mergeCell ref="A2:N2"/>
    <mergeCell ref="A41:M41"/>
    <mergeCell ref="K11:K14"/>
    <mergeCell ref="B11:B14"/>
    <mergeCell ref="F11:F14"/>
    <mergeCell ref="H11:H14"/>
    <mergeCell ref="G11:G14"/>
    <mergeCell ref="G31:I31"/>
    <mergeCell ref="A16:A20"/>
    <mergeCell ref="A4:N4"/>
    <mergeCell ref="I11:I14"/>
    <mergeCell ref="A11:A14"/>
    <mergeCell ref="C11:C14"/>
    <mergeCell ref="D11:D14"/>
    <mergeCell ref="E11:E14"/>
    <mergeCell ref="N11:N14"/>
    <mergeCell ref="M11:M14"/>
    <mergeCell ref="L11:L14"/>
    <mergeCell ref="J11:J14"/>
  </mergeCells>
  <printOptions/>
  <pageMargins left="0.22" right="0.83" top="0.8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25">
      <selection activeCell="G8" sqref="G8"/>
    </sheetView>
  </sheetViews>
  <sheetFormatPr defaultColWidth="9.140625" defaultRowHeight="12.75"/>
  <cols>
    <col min="1" max="1" width="21.57421875" style="0" customWidth="1"/>
    <col min="2" max="3" width="13.7109375" style="125" customWidth="1"/>
  </cols>
  <sheetData>
    <row r="1" spans="2:3" ht="12.75">
      <c r="B1" s="341">
        <v>2011</v>
      </c>
      <c r="C1" s="341"/>
    </row>
    <row r="2" spans="2:3" ht="12.75">
      <c r="B2" s="341"/>
      <c r="C2" s="341"/>
    </row>
    <row r="3" spans="2:4" ht="21" customHeight="1">
      <c r="B3" s="340" t="s">
        <v>36</v>
      </c>
      <c r="C3" s="340" t="s">
        <v>37</v>
      </c>
      <c r="D3" s="342" t="s">
        <v>52</v>
      </c>
    </row>
    <row r="4" spans="2:4" ht="21" customHeight="1" thickBot="1">
      <c r="B4" s="340"/>
      <c r="C4" s="340"/>
      <c r="D4" s="342"/>
    </row>
    <row r="5" spans="1:4" ht="20.25" customHeight="1" thickBot="1">
      <c r="A5" s="124" t="s">
        <v>28</v>
      </c>
      <c r="B5" s="132">
        <v>5</v>
      </c>
      <c r="C5" s="132">
        <v>3</v>
      </c>
      <c r="D5" s="205">
        <v>3</v>
      </c>
    </row>
    <row r="6" spans="1:4" ht="20.25" customHeight="1" thickBot="1">
      <c r="A6" s="124" t="s">
        <v>26</v>
      </c>
      <c r="B6" s="132">
        <v>11</v>
      </c>
      <c r="C6" s="132">
        <v>8</v>
      </c>
      <c r="D6" s="205">
        <v>3</v>
      </c>
    </row>
    <row r="7" spans="1:4" ht="20.25" customHeight="1" thickBot="1">
      <c r="A7" s="124" t="s">
        <v>32</v>
      </c>
      <c r="B7" s="132">
        <v>18</v>
      </c>
      <c r="C7" s="132">
        <v>14</v>
      </c>
      <c r="D7" s="205">
        <v>3</v>
      </c>
    </row>
    <row r="8" ht="20.25" customHeight="1" thickBot="1">
      <c r="A8" s="124"/>
    </row>
    <row r="9" spans="1:4" ht="20.25" customHeight="1" thickBot="1">
      <c r="A9" s="128" t="s">
        <v>33</v>
      </c>
      <c r="B9" s="132">
        <v>41</v>
      </c>
      <c r="C9" s="132">
        <v>44</v>
      </c>
      <c r="D9" s="205">
        <v>3</v>
      </c>
    </row>
    <row r="10" spans="1:4" ht="20.25" customHeight="1" thickBot="1">
      <c r="A10" s="129" t="s">
        <v>34</v>
      </c>
      <c r="B10" s="132">
        <v>53</v>
      </c>
      <c r="C10" s="132">
        <v>53</v>
      </c>
      <c r="D10" s="205">
        <v>3</v>
      </c>
    </row>
    <row r="11" spans="1:4" ht="20.25" customHeight="1" thickBot="1">
      <c r="A11" s="128" t="s">
        <v>47</v>
      </c>
      <c r="B11" s="132">
        <v>13</v>
      </c>
      <c r="C11" s="132">
        <v>14</v>
      </c>
      <c r="D11" s="205">
        <v>3</v>
      </c>
    </row>
    <row r="12" spans="1:4" ht="20.25" customHeight="1" thickBot="1">
      <c r="A12" s="128" t="s">
        <v>10</v>
      </c>
      <c r="B12" s="132">
        <v>10</v>
      </c>
      <c r="C12" s="132">
        <v>15</v>
      </c>
      <c r="D12" s="205">
        <v>3</v>
      </c>
    </row>
    <row r="13" spans="1:4" ht="20.25" customHeight="1" thickBot="1">
      <c r="A13" s="128" t="s">
        <v>7</v>
      </c>
      <c r="B13" s="132"/>
      <c r="C13" s="132"/>
      <c r="D13" s="205"/>
    </row>
    <row r="14" spans="1:4" ht="20.25" customHeight="1" thickBot="1">
      <c r="A14" s="123" t="s">
        <v>8</v>
      </c>
      <c r="B14" s="132" t="s">
        <v>44</v>
      </c>
      <c r="C14" s="132"/>
      <c r="D14" s="205"/>
    </row>
    <row r="15" spans="1:4" ht="20.25" customHeight="1" thickBot="1">
      <c r="A15" s="130" t="s">
        <v>29</v>
      </c>
      <c r="B15" s="132">
        <v>9</v>
      </c>
      <c r="C15" s="132">
        <v>10</v>
      </c>
      <c r="D15" s="205">
        <v>3</v>
      </c>
    </row>
    <row r="16" spans="1:4" ht="20.25" customHeight="1" thickBot="1">
      <c r="A16" s="130" t="s">
        <v>43</v>
      </c>
      <c r="B16" s="132" t="s">
        <v>44</v>
      </c>
      <c r="C16" s="132"/>
      <c r="D16" s="205"/>
    </row>
    <row r="17" spans="1:4" ht="20.25" customHeight="1" thickBot="1">
      <c r="A17" s="130" t="s">
        <v>39</v>
      </c>
      <c r="B17" s="132" t="s">
        <v>44</v>
      </c>
      <c r="C17" s="132">
        <v>16</v>
      </c>
      <c r="D17" s="205">
        <v>3</v>
      </c>
    </row>
    <row r="18" spans="1:4" ht="20.25" customHeight="1" thickBot="1">
      <c r="A18" s="126" t="s">
        <v>40</v>
      </c>
      <c r="B18" s="132" t="s">
        <v>44</v>
      </c>
      <c r="C18" s="132">
        <v>2</v>
      </c>
      <c r="D18" s="205">
        <v>3</v>
      </c>
    </row>
    <row r="19" spans="1:4" ht="20.25" customHeight="1" thickBot="1">
      <c r="A19" s="126" t="s">
        <v>41</v>
      </c>
      <c r="B19" s="132" t="s">
        <v>44</v>
      </c>
      <c r="C19" s="132"/>
      <c r="D19" s="205"/>
    </row>
    <row r="20" ht="20.25" customHeight="1" thickBot="1">
      <c r="A20" s="123"/>
    </row>
    <row r="21" spans="1:4" ht="20.25" customHeight="1" thickBot="1">
      <c r="A21" s="128" t="s">
        <v>21</v>
      </c>
      <c r="B21" s="132" t="s">
        <v>44</v>
      </c>
      <c r="C21" s="132"/>
      <c r="D21" s="205"/>
    </row>
    <row r="22" spans="1:4" ht="20.25" customHeight="1" thickBot="1">
      <c r="A22" s="124" t="s">
        <v>13</v>
      </c>
      <c r="B22" s="132" t="s">
        <v>44</v>
      </c>
      <c r="C22" s="132"/>
      <c r="D22" s="205"/>
    </row>
    <row r="23" spans="1:4" ht="20.25" customHeight="1" thickBot="1">
      <c r="A23" s="124" t="s">
        <v>14</v>
      </c>
      <c r="B23" s="132">
        <v>14</v>
      </c>
      <c r="C23" s="132">
        <v>14</v>
      </c>
      <c r="D23" s="205">
        <v>3</v>
      </c>
    </row>
    <row r="24" ht="20.25" customHeight="1" thickBot="1">
      <c r="A24" s="124"/>
    </row>
    <row r="25" spans="1:4" ht="20.25" customHeight="1" thickBot="1">
      <c r="A25" s="130" t="s">
        <v>27</v>
      </c>
      <c r="B25" s="132">
        <v>14</v>
      </c>
      <c r="C25" s="132">
        <v>14</v>
      </c>
      <c r="D25" s="205">
        <v>3</v>
      </c>
    </row>
    <row r="26" spans="1:4" ht="20.25" customHeight="1" thickBot="1">
      <c r="A26" s="124" t="s">
        <v>2</v>
      </c>
      <c r="B26" s="132">
        <v>6</v>
      </c>
      <c r="C26" s="132">
        <v>7</v>
      </c>
      <c r="D26" s="205">
        <v>3</v>
      </c>
    </row>
    <row r="27" spans="1:4" ht="20.25" customHeight="1" thickBot="1">
      <c r="A27" s="124" t="s">
        <v>31</v>
      </c>
      <c r="B27" s="132">
        <v>45</v>
      </c>
      <c r="C27" s="132">
        <v>45</v>
      </c>
      <c r="D27" s="205">
        <v>3</v>
      </c>
    </row>
    <row r="28" spans="1:4" ht="20.25" customHeight="1" thickBot="1">
      <c r="A28" s="124" t="s">
        <v>18</v>
      </c>
      <c r="B28" s="132">
        <v>50</v>
      </c>
      <c r="C28" s="132">
        <v>50</v>
      </c>
      <c r="D28" s="205">
        <v>3</v>
      </c>
    </row>
    <row r="29" ht="20.25" customHeight="1" thickBot="1"/>
    <row r="30" spans="1:4" ht="20.25" customHeight="1" thickBot="1">
      <c r="A30" s="124" t="s">
        <v>35</v>
      </c>
      <c r="B30" s="132">
        <v>3</v>
      </c>
      <c r="C30" s="132">
        <v>3</v>
      </c>
      <c r="D30" s="205">
        <v>3</v>
      </c>
    </row>
    <row r="31" spans="1:4" ht="20.25" customHeight="1" thickBot="1">
      <c r="A31" s="124" t="s">
        <v>22</v>
      </c>
      <c r="B31" s="132">
        <v>29</v>
      </c>
      <c r="C31" s="132">
        <v>29</v>
      </c>
      <c r="D31" s="205">
        <v>3</v>
      </c>
    </row>
    <row r="32" spans="1:4" ht="20.25" customHeight="1" thickBot="1">
      <c r="A32" s="204" t="s">
        <v>51</v>
      </c>
      <c r="B32" s="132">
        <v>20</v>
      </c>
      <c r="C32" s="132">
        <v>20</v>
      </c>
      <c r="D32" s="205">
        <v>3</v>
      </c>
    </row>
    <row r="33" spans="1:4" ht="20.25" customHeight="1" thickBot="1">
      <c r="A33" s="131" t="s">
        <v>42</v>
      </c>
      <c r="B33" s="132">
        <v>13</v>
      </c>
      <c r="C33" s="132">
        <v>13</v>
      </c>
      <c r="D33" s="205">
        <v>3</v>
      </c>
    </row>
    <row r="35" spans="2:3" ht="12.75">
      <c r="B35" s="125">
        <f>SUM(B5:B33)</f>
        <v>354</v>
      </c>
      <c r="C35" s="125">
        <f>SUM(C5:C33)</f>
        <v>374</v>
      </c>
    </row>
  </sheetData>
  <sheetProtection/>
  <mergeCells count="4">
    <mergeCell ref="B3:B4"/>
    <mergeCell ref="C3:C4"/>
    <mergeCell ref="B1:C2"/>
    <mergeCell ref="D3:D4"/>
  </mergeCells>
  <printOptions/>
  <pageMargins left="1.21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28">
      <selection activeCell="C30" sqref="C30"/>
    </sheetView>
  </sheetViews>
  <sheetFormatPr defaultColWidth="9.140625" defaultRowHeight="12.75"/>
  <cols>
    <col min="1" max="1" width="21.57421875" style="0" customWidth="1"/>
    <col min="2" max="3" width="13.7109375" style="125" customWidth="1"/>
  </cols>
  <sheetData>
    <row r="1" spans="2:3" ht="12.75">
      <c r="B1" s="343" t="s">
        <v>38</v>
      </c>
      <c r="C1" s="343"/>
    </row>
    <row r="2" spans="2:3" ht="12.75">
      <c r="B2" s="343"/>
      <c r="C2" s="343"/>
    </row>
    <row r="3" spans="2:3" ht="21" customHeight="1">
      <c r="B3" s="340" t="s">
        <v>36</v>
      </c>
      <c r="C3" s="340" t="s">
        <v>37</v>
      </c>
    </row>
    <row r="4" spans="2:3" ht="21" customHeight="1" thickBot="1">
      <c r="B4" s="340"/>
      <c r="C4" s="340"/>
    </row>
    <row r="5" spans="1:3" ht="20.25" customHeight="1" thickBot="1">
      <c r="A5" s="127"/>
      <c r="B5" s="132"/>
      <c r="C5" s="132"/>
    </row>
    <row r="6" spans="1:3" ht="20.25" customHeight="1" thickBot="1">
      <c r="A6" s="124" t="s">
        <v>28</v>
      </c>
      <c r="B6" s="132">
        <v>2</v>
      </c>
      <c r="C6" s="132">
        <v>2</v>
      </c>
    </row>
    <row r="7" spans="1:3" ht="20.25" customHeight="1" thickBot="1">
      <c r="A7" s="124" t="s">
        <v>26</v>
      </c>
      <c r="B7" s="132">
        <v>2</v>
      </c>
      <c r="C7" s="132">
        <v>4</v>
      </c>
    </row>
    <row r="8" spans="1:3" ht="20.25" customHeight="1" thickBot="1">
      <c r="A8" s="124" t="s">
        <v>32</v>
      </c>
      <c r="B8" s="132">
        <v>29</v>
      </c>
      <c r="C8" s="132">
        <v>30</v>
      </c>
    </row>
    <row r="9" ht="20.25" customHeight="1" thickBot="1">
      <c r="A9" s="124"/>
    </row>
    <row r="10" spans="1:3" ht="20.25" customHeight="1" thickBot="1">
      <c r="A10" s="128" t="s">
        <v>33</v>
      </c>
      <c r="B10" s="132">
        <v>89</v>
      </c>
      <c r="C10" s="132">
        <v>99</v>
      </c>
    </row>
    <row r="11" spans="1:3" ht="20.25" customHeight="1" thickBot="1">
      <c r="A11" s="129" t="s">
        <v>34</v>
      </c>
      <c r="B11" s="132">
        <v>2</v>
      </c>
      <c r="C11" s="132">
        <v>2</v>
      </c>
    </row>
    <row r="12" ht="20.25" customHeight="1" thickBot="1">
      <c r="A12" s="122"/>
    </row>
    <row r="13" spans="1:3" ht="20.25" customHeight="1" thickBot="1">
      <c r="A13" s="128" t="s">
        <v>10</v>
      </c>
      <c r="B13" s="132">
        <v>4</v>
      </c>
      <c r="C13" s="132">
        <v>5</v>
      </c>
    </row>
    <row r="14" spans="1:3" ht="20.25" customHeight="1" thickBot="1">
      <c r="A14" s="128" t="s">
        <v>7</v>
      </c>
      <c r="B14" s="132">
        <v>1</v>
      </c>
      <c r="C14" s="132" t="s">
        <v>44</v>
      </c>
    </row>
    <row r="15" spans="1:3" ht="20.25" customHeight="1" thickBot="1">
      <c r="A15" s="123" t="s">
        <v>8</v>
      </c>
      <c r="B15" s="132" t="s">
        <v>44</v>
      </c>
      <c r="C15" s="132" t="s">
        <v>44</v>
      </c>
    </row>
    <row r="16" spans="1:3" ht="20.25" customHeight="1" thickBot="1">
      <c r="A16" s="130" t="s">
        <v>29</v>
      </c>
      <c r="B16" s="132">
        <v>6</v>
      </c>
      <c r="C16" s="132">
        <v>7</v>
      </c>
    </row>
    <row r="17" spans="1:3" ht="20.25" customHeight="1" thickBot="1">
      <c r="A17" s="130" t="s">
        <v>43</v>
      </c>
      <c r="B17" s="132" t="s">
        <v>44</v>
      </c>
      <c r="C17" s="132">
        <v>1</v>
      </c>
    </row>
    <row r="18" spans="1:3" ht="20.25" customHeight="1" thickBot="1">
      <c r="A18" s="130" t="s">
        <v>39</v>
      </c>
      <c r="B18" s="132" t="s">
        <v>44</v>
      </c>
      <c r="C18" s="132">
        <v>84</v>
      </c>
    </row>
    <row r="19" spans="1:3" ht="20.25" customHeight="1" thickBot="1">
      <c r="A19" s="126" t="s">
        <v>40</v>
      </c>
      <c r="B19" s="132" t="s">
        <v>44</v>
      </c>
      <c r="C19" s="132" t="s">
        <v>44</v>
      </c>
    </row>
    <row r="20" spans="1:3" ht="20.25" customHeight="1" thickBot="1">
      <c r="A20" s="126" t="s">
        <v>41</v>
      </c>
      <c r="B20" s="132" t="s">
        <v>44</v>
      </c>
      <c r="C20" s="132">
        <v>2</v>
      </c>
    </row>
    <row r="21" ht="20.25" customHeight="1" thickBot="1">
      <c r="A21" s="123"/>
    </row>
    <row r="22" spans="1:3" ht="20.25" customHeight="1" thickBot="1">
      <c r="A22" s="128" t="s">
        <v>21</v>
      </c>
      <c r="B22" s="132" t="s">
        <v>44</v>
      </c>
      <c r="C22" s="132" t="s">
        <v>44</v>
      </c>
    </row>
    <row r="23" spans="1:3" ht="20.25" customHeight="1" thickBot="1">
      <c r="A23" s="124" t="s">
        <v>13</v>
      </c>
      <c r="B23" s="132" t="s">
        <v>44</v>
      </c>
      <c r="C23" s="132" t="s">
        <v>44</v>
      </c>
    </row>
    <row r="24" spans="1:3" ht="20.25" customHeight="1" thickBot="1">
      <c r="A24" s="124" t="s">
        <v>14</v>
      </c>
      <c r="B24" s="132">
        <v>16</v>
      </c>
      <c r="C24" s="132">
        <v>15</v>
      </c>
    </row>
    <row r="25" ht="20.25" customHeight="1" thickBot="1">
      <c r="A25" s="124"/>
    </row>
    <row r="26" spans="1:3" ht="20.25" customHeight="1" thickBot="1">
      <c r="A26" s="130" t="s">
        <v>27</v>
      </c>
      <c r="B26" s="132">
        <v>14</v>
      </c>
      <c r="C26" s="132">
        <v>17</v>
      </c>
    </row>
    <row r="27" spans="1:3" ht="20.25" customHeight="1" thickBot="1">
      <c r="A27" s="124" t="s">
        <v>2</v>
      </c>
      <c r="B27" s="132">
        <v>5</v>
      </c>
      <c r="C27" s="132">
        <v>5</v>
      </c>
    </row>
    <row r="28" spans="1:3" ht="20.25" customHeight="1" thickBot="1">
      <c r="A28" s="124" t="s">
        <v>31</v>
      </c>
      <c r="B28" s="132">
        <v>30</v>
      </c>
      <c r="C28" s="132">
        <v>30</v>
      </c>
    </row>
    <row r="29" spans="1:3" ht="20.25" customHeight="1" thickBot="1">
      <c r="A29" s="124" t="s">
        <v>18</v>
      </c>
      <c r="B29" s="132">
        <v>52</v>
      </c>
      <c r="C29" s="132">
        <v>52</v>
      </c>
    </row>
    <row r="30" ht="20.25" customHeight="1" thickBot="1"/>
    <row r="31" spans="1:3" ht="20.25" customHeight="1" thickBot="1">
      <c r="A31" s="124" t="s">
        <v>35</v>
      </c>
      <c r="B31" s="132">
        <v>2</v>
      </c>
      <c r="C31" s="132">
        <v>2</v>
      </c>
    </row>
    <row r="32" spans="1:3" ht="20.25" customHeight="1" thickBot="1">
      <c r="A32" s="124" t="s">
        <v>22</v>
      </c>
      <c r="B32" s="132">
        <v>17</v>
      </c>
      <c r="C32" s="132">
        <v>17</v>
      </c>
    </row>
    <row r="33" ht="20.25" customHeight="1" thickBot="1"/>
    <row r="34" spans="1:3" ht="20.25" customHeight="1" thickBot="1">
      <c r="A34" s="131" t="s">
        <v>42</v>
      </c>
      <c r="B34" s="132"/>
      <c r="C34" s="132"/>
    </row>
    <row r="36" ht="12.75">
      <c r="C36" s="125">
        <f>SUM(C5:C34)</f>
        <v>374</v>
      </c>
    </row>
  </sheetData>
  <sheetProtection/>
  <mergeCells count="3">
    <mergeCell ref="B3:B4"/>
    <mergeCell ref="C3:C4"/>
    <mergeCell ref="B1:C2"/>
  </mergeCells>
  <printOptions/>
  <pageMargins left="1.21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zoomScale="75" zoomScaleNormal="75" zoomScalePageLayoutView="0" workbookViewId="0" topLeftCell="E1">
      <selection activeCell="F22" sqref="F22"/>
    </sheetView>
  </sheetViews>
  <sheetFormatPr defaultColWidth="9.140625" defaultRowHeight="12.75"/>
  <cols>
    <col min="1" max="1" width="22.140625" style="1" customWidth="1"/>
    <col min="2" max="2" width="9.140625" style="1" customWidth="1"/>
    <col min="3" max="6" width="9.140625" style="2" customWidth="1"/>
    <col min="7" max="7" width="22.140625" style="1" customWidth="1"/>
    <col min="8" max="8" width="9.140625" style="1" customWidth="1"/>
    <col min="9" max="10" width="9.140625" style="2" customWidth="1"/>
  </cols>
  <sheetData>
    <row r="2" spans="1:2" ht="0.75" customHeight="1" thickBot="1">
      <c r="A2" s="5"/>
      <c r="B2" s="44"/>
    </row>
    <row r="3" spans="1:12" ht="27" customHeight="1" thickBot="1">
      <c r="A3" s="347" t="s">
        <v>19</v>
      </c>
      <c r="B3" s="348"/>
      <c r="C3" s="348"/>
      <c r="D3" s="348"/>
      <c r="E3" s="348"/>
      <c r="F3" s="349"/>
      <c r="G3" s="344" t="s">
        <v>20</v>
      </c>
      <c r="H3" s="345"/>
      <c r="I3" s="345"/>
      <c r="J3" s="345"/>
      <c r="K3" s="345"/>
      <c r="L3" s="346"/>
    </row>
    <row r="4" spans="1:12" ht="27" customHeight="1" thickBot="1">
      <c r="A4" s="9"/>
      <c r="B4" s="43">
        <v>2001</v>
      </c>
      <c r="C4" s="6">
        <v>2002</v>
      </c>
      <c r="D4" s="7">
        <v>2003</v>
      </c>
      <c r="E4" s="8">
        <v>2004</v>
      </c>
      <c r="F4" s="41">
        <v>2005</v>
      </c>
      <c r="G4" s="10"/>
      <c r="H4" s="41">
        <v>2001</v>
      </c>
      <c r="I4" s="6">
        <v>2002</v>
      </c>
      <c r="J4" s="7">
        <v>2003</v>
      </c>
      <c r="K4" s="8">
        <v>2004</v>
      </c>
      <c r="L4" s="43">
        <v>2005</v>
      </c>
    </row>
    <row r="5" spans="1:12" ht="13.5" thickBot="1">
      <c r="A5" s="18" t="s">
        <v>0</v>
      </c>
      <c r="B5" s="46"/>
      <c r="C5" s="12"/>
      <c r="D5" s="16"/>
      <c r="E5" s="14"/>
      <c r="F5" s="36"/>
      <c r="G5" s="18" t="s">
        <v>0</v>
      </c>
      <c r="H5" s="46"/>
      <c r="I5" s="12"/>
      <c r="J5" s="34"/>
      <c r="K5" s="78"/>
      <c r="L5" s="46"/>
    </row>
    <row r="6" spans="1:12" ht="13.5" thickBot="1">
      <c r="A6" s="18" t="s">
        <v>1</v>
      </c>
      <c r="B6" s="46"/>
      <c r="C6" s="12">
        <v>6</v>
      </c>
      <c r="D6" s="16">
        <v>17</v>
      </c>
      <c r="E6" s="14">
        <v>17</v>
      </c>
      <c r="F6" s="36">
        <v>26</v>
      </c>
      <c r="G6" s="18" t="s">
        <v>1</v>
      </c>
      <c r="H6" s="46"/>
      <c r="I6" s="12">
        <v>6</v>
      </c>
      <c r="J6" s="16">
        <v>17</v>
      </c>
      <c r="K6" s="79">
        <v>15</v>
      </c>
      <c r="L6" s="46">
        <v>25</v>
      </c>
    </row>
    <row r="7" spans="1:12" ht="13.5" thickBot="1">
      <c r="A7" s="18" t="s">
        <v>2</v>
      </c>
      <c r="B7" s="46">
        <v>2</v>
      </c>
      <c r="C7" s="12">
        <v>1</v>
      </c>
      <c r="D7" s="16">
        <v>3</v>
      </c>
      <c r="E7" s="14">
        <v>4</v>
      </c>
      <c r="F7" s="36">
        <v>3</v>
      </c>
      <c r="G7" s="18" t="s">
        <v>2</v>
      </c>
      <c r="H7" s="46">
        <v>2</v>
      </c>
      <c r="I7" s="70">
        <v>1</v>
      </c>
      <c r="J7" s="58">
        <v>3</v>
      </c>
      <c r="K7" s="79">
        <v>4</v>
      </c>
      <c r="L7" s="46">
        <v>4</v>
      </c>
    </row>
    <row r="8" spans="1:12" ht="12.75">
      <c r="A8" s="301" t="s">
        <v>3</v>
      </c>
      <c r="B8" s="328">
        <v>147</v>
      </c>
      <c r="C8" s="304">
        <v>151</v>
      </c>
      <c r="D8" s="306">
        <v>150</v>
      </c>
      <c r="E8" s="309">
        <v>141</v>
      </c>
      <c r="F8" s="315">
        <v>140</v>
      </c>
      <c r="G8" s="19" t="s">
        <v>4</v>
      </c>
      <c r="H8" s="52">
        <v>20</v>
      </c>
      <c r="I8" s="13">
        <v>26</v>
      </c>
      <c r="J8" s="28">
        <v>27</v>
      </c>
      <c r="K8" s="80">
        <v>1</v>
      </c>
      <c r="L8" s="91"/>
    </row>
    <row r="9" spans="1:12" ht="12.75" customHeight="1" hidden="1">
      <c r="A9" s="302"/>
      <c r="B9" s="329"/>
      <c r="C9" s="304"/>
      <c r="D9" s="307"/>
      <c r="E9" s="310"/>
      <c r="F9" s="316"/>
      <c r="G9" s="19" t="s">
        <v>5</v>
      </c>
      <c r="H9" s="50"/>
      <c r="I9" s="11"/>
      <c r="J9" s="15"/>
      <c r="K9" s="72"/>
      <c r="L9" s="56"/>
    </row>
    <row r="10" spans="1:12" ht="13.5" thickBot="1">
      <c r="A10" s="303"/>
      <c r="B10" s="330"/>
      <c r="C10" s="305"/>
      <c r="D10" s="308"/>
      <c r="E10" s="311"/>
      <c r="F10" s="317"/>
      <c r="G10" s="20" t="s">
        <v>6</v>
      </c>
      <c r="H10" s="51">
        <v>105</v>
      </c>
      <c r="I10" s="21">
        <v>118</v>
      </c>
      <c r="J10" s="29">
        <v>116</v>
      </c>
      <c r="K10" s="73">
        <v>122</v>
      </c>
      <c r="L10" s="57">
        <v>135</v>
      </c>
    </row>
    <row r="11" spans="1:12" ht="12.75">
      <c r="A11" s="301" t="s">
        <v>10</v>
      </c>
      <c r="B11" s="62">
        <v>6</v>
      </c>
      <c r="C11" s="63">
        <v>6</v>
      </c>
      <c r="D11" s="64">
        <v>9</v>
      </c>
      <c r="E11" s="82">
        <v>3</v>
      </c>
      <c r="F11" s="68">
        <v>5</v>
      </c>
      <c r="G11" s="59" t="s">
        <v>7</v>
      </c>
      <c r="H11" s="52">
        <v>4</v>
      </c>
      <c r="I11" s="53">
        <v>4</v>
      </c>
      <c r="J11" s="17">
        <v>1</v>
      </c>
      <c r="K11" s="80">
        <v>7</v>
      </c>
      <c r="L11" s="91">
        <v>1</v>
      </c>
    </row>
    <row r="12" spans="1:12" ht="12.75">
      <c r="A12" s="302"/>
      <c r="B12" s="65">
        <v>2</v>
      </c>
      <c r="C12" s="66">
        <v>2</v>
      </c>
      <c r="D12" s="67">
        <v>8</v>
      </c>
      <c r="E12" s="83">
        <v>1</v>
      </c>
      <c r="F12" s="69">
        <v>6</v>
      </c>
      <c r="G12" s="60" t="s">
        <v>8</v>
      </c>
      <c r="H12" s="56"/>
      <c r="I12" s="54">
        <v>4</v>
      </c>
      <c r="J12" s="15">
        <v>1</v>
      </c>
      <c r="K12" s="72">
        <v>5</v>
      </c>
      <c r="L12" s="56"/>
    </row>
    <row r="13" spans="1:12" ht="12.75">
      <c r="A13" s="338"/>
      <c r="B13" s="65">
        <v>45</v>
      </c>
      <c r="C13" s="66">
        <v>41</v>
      </c>
      <c r="D13" s="67">
        <v>51</v>
      </c>
      <c r="E13" s="84">
        <v>28</v>
      </c>
      <c r="F13" s="69">
        <v>49</v>
      </c>
      <c r="G13" s="60" t="s">
        <v>9</v>
      </c>
      <c r="H13" s="56">
        <v>27</v>
      </c>
      <c r="I13" s="54">
        <v>30</v>
      </c>
      <c r="J13" s="15">
        <v>37</v>
      </c>
      <c r="K13" s="72">
        <v>29</v>
      </c>
      <c r="L13" s="56">
        <v>21</v>
      </c>
    </row>
    <row r="14" spans="1:12" ht="12.75">
      <c r="A14" s="302"/>
      <c r="B14" s="47"/>
      <c r="C14" s="31"/>
      <c r="D14" s="32"/>
      <c r="E14" s="83">
        <v>86</v>
      </c>
      <c r="F14" s="37"/>
      <c r="G14" s="61" t="s">
        <v>11</v>
      </c>
      <c r="H14" s="56">
        <v>11</v>
      </c>
      <c r="I14" s="54">
        <v>15</v>
      </c>
      <c r="J14" s="15">
        <v>20</v>
      </c>
      <c r="K14" s="72">
        <v>24</v>
      </c>
      <c r="L14" s="56">
        <v>5</v>
      </c>
    </row>
    <row r="15" spans="1:12" ht="13.5" thickBot="1">
      <c r="A15" s="303"/>
      <c r="B15" s="48"/>
      <c r="C15" s="35"/>
      <c r="D15" s="33"/>
      <c r="E15" s="89"/>
      <c r="F15" s="38"/>
      <c r="G15" s="20" t="s">
        <v>12</v>
      </c>
      <c r="H15" s="57">
        <v>5</v>
      </c>
      <c r="I15" s="55">
        <v>3</v>
      </c>
      <c r="J15" s="30">
        <v>8</v>
      </c>
      <c r="K15" s="73">
        <v>3</v>
      </c>
      <c r="L15" s="57">
        <v>4</v>
      </c>
    </row>
    <row r="16" spans="1:12" ht="13.5" thickBot="1">
      <c r="A16" s="27" t="s">
        <v>21</v>
      </c>
      <c r="B16" s="49"/>
      <c r="C16" s="23">
        <v>3</v>
      </c>
      <c r="D16" s="24">
        <v>2</v>
      </c>
      <c r="E16" s="25">
        <v>4</v>
      </c>
      <c r="F16" s="39">
        <v>1</v>
      </c>
      <c r="G16" s="18" t="s">
        <v>21</v>
      </c>
      <c r="H16" s="51"/>
      <c r="I16" s="12">
        <v>3</v>
      </c>
      <c r="J16" s="16">
        <v>2</v>
      </c>
      <c r="K16" s="78">
        <v>4</v>
      </c>
      <c r="L16" s="46">
        <v>1</v>
      </c>
    </row>
    <row r="17" spans="1:12" ht="13.5" thickBot="1">
      <c r="A17" s="18" t="s">
        <v>13</v>
      </c>
      <c r="B17" s="46">
        <v>3</v>
      </c>
      <c r="C17" s="12">
        <v>2</v>
      </c>
      <c r="D17" s="16">
        <v>1</v>
      </c>
      <c r="E17" s="14"/>
      <c r="F17" s="36"/>
      <c r="G17" s="26" t="s">
        <v>13</v>
      </c>
      <c r="H17" s="46"/>
      <c r="I17" s="12"/>
      <c r="J17" s="16">
        <v>1</v>
      </c>
      <c r="K17" s="78">
        <v>1</v>
      </c>
      <c r="L17" s="46"/>
    </row>
    <row r="18" spans="1:12" ht="13.5" thickBot="1">
      <c r="A18" s="18" t="s">
        <v>14</v>
      </c>
      <c r="B18" s="46">
        <v>8</v>
      </c>
      <c r="C18" s="12">
        <v>12</v>
      </c>
      <c r="D18" s="16">
        <v>14</v>
      </c>
      <c r="E18" s="14">
        <v>9</v>
      </c>
      <c r="F18" s="36">
        <v>17</v>
      </c>
      <c r="G18" s="18" t="s">
        <v>14</v>
      </c>
      <c r="H18" s="50">
        <v>8</v>
      </c>
      <c r="I18" s="22">
        <v>12</v>
      </c>
      <c r="J18" s="16">
        <v>14</v>
      </c>
      <c r="K18" s="81">
        <v>9</v>
      </c>
      <c r="L18" s="50">
        <v>17</v>
      </c>
    </row>
    <row r="19" spans="1:12" ht="13.5" thickBot="1">
      <c r="A19" s="18" t="s">
        <v>22</v>
      </c>
      <c r="B19" s="46">
        <v>121</v>
      </c>
      <c r="C19" s="12">
        <v>89</v>
      </c>
      <c r="D19" s="16">
        <v>106</v>
      </c>
      <c r="E19" s="14">
        <v>48</v>
      </c>
      <c r="F19" s="36">
        <v>77</v>
      </c>
      <c r="G19" s="18" t="s">
        <v>15</v>
      </c>
      <c r="H19" s="46">
        <v>121</v>
      </c>
      <c r="I19" s="12">
        <v>89</v>
      </c>
      <c r="J19" s="16">
        <v>106</v>
      </c>
      <c r="K19" s="78">
        <v>48</v>
      </c>
      <c r="L19" s="46">
        <v>77</v>
      </c>
    </row>
    <row r="20" spans="1:12" ht="13.5" thickBot="1">
      <c r="A20" s="88" t="s">
        <v>24</v>
      </c>
      <c r="B20" s="46"/>
      <c r="C20" s="12"/>
      <c r="D20" s="16"/>
      <c r="E20" s="14">
        <v>18</v>
      </c>
      <c r="F20" s="36">
        <v>32</v>
      </c>
      <c r="G20" s="88" t="s">
        <v>24</v>
      </c>
      <c r="H20" s="46"/>
      <c r="I20" s="12"/>
      <c r="J20" s="16"/>
      <c r="K20" s="78">
        <v>18</v>
      </c>
      <c r="L20" s="46">
        <v>32</v>
      </c>
    </row>
    <row r="21" spans="1:12" ht="13.5" thickBot="1">
      <c r="A21" s="18" t="s">
        <v>16</v>
      </c>
      <c r="B21" s="46">
        <v>43</v>
      </c>
      <c r="C21" s="12">
        <v>71</v>
      </c>
      <c r="D21" s="16">
        <v>77</v>
      </c>
      <c r="E21" s="14">
        <v>65</v>
      </c>
      <c r="F21" s="36">
        <v>71</v>
      </c>
      <c r="G21" s="18" t="s">
        <v>17</v>
      </c>
      <c r="H21" s="46">
        <v>43</v>
      </c>
      <c r="I21" s="12">
        <v>71</v>
      </c>
      <c r="J21" s="16">
        <v>77</v>
      </c>
      <c r="K21" s="78">
        <v>65</v>
      </c>
      <c r="L21" s="46">
        <v>71</v>
      </c>
    </row>
    <row r="22" spans="1:12" ht="13.5" thickBot="1">
      <c r="A22" s="88" t="s">
        <v>25</v>
      </c>
      <c r="B22" s="46"/>
      <c r="C22" s="12"/>
      <c r="D22" s="16"/>
      <c r="E22" s="87"/>
      <c r="F22" s="36"/>
      <c r="G22" s="88" t="s">
        <v>25</v>
      </c>
      <c r="H22" s="46"/>
      <c r="I22" s="12"/>
      <c r="J22" s="16"/>
      <c r="K22" s="86"/>
      <c r="L22" s="46"/>
    </row>
    <row r="23" spans="1:12" ht="13.5" thickBot="1">
      <c r="A23" s="18" t="s">
        <v>18</v>
      </c>
      <c r="B23" s="46">
        <v>21</v>
      </c>
      <c r="C23" s="12">
        <v>12</v>
      </c>
      <c r="D23" s="16">
        <v>24</v>
      </c>
      <c r="E23" s="85">
        <v>22</v>
      </c>
      <c r="F23" s="40">
        <v>75</v>
      </c>
      <c r="G23" s="18" t="s">
        <v>18</v>
      </c>
      <c r="H23" s="46">
        <v>21</v>
      </c>
      <c r="I23" s="12">
        <v>12</v>
      </c>
      <c r="J23" s="16">
        <v>24</v>
      </c>
      <c r="K23" s="86">
        <v>22</v>
      </c>
      <c r="L23" s="46">
        <v>75</v>
      </c>
    </row>
    <row r="24" spans="2:12" ht="22.5" customHeight="1">
      <c r="B24" s="45">
        <f>SUM(B5:B23)</f>
        <v>398</v>
      </c>
      <c r="C24" s="3">
        <f>SUM(C5:C23)</f>
        <v>396</v>
      </c>
      <c r="D24" s="4">
        <f>SUM(D5:D23)</f>
        <v>462</v>
      </c>
      <c r="E24" s="90">
        <f>SUM(E5:E23)</f>
        <v>446</v>
      </c>
      <c r="F24" s="42">
        <f>SUM(F5:F23)</f>
        <v>502</v>
      </c>
      <c r="H24" s="45">
        <f>SUM(H5:H23)</f>
        <v>367</v>
      </c>
      <c r="I24" s="3">
        <f>SUM(I5:I23)</f>
        <v>394</v>
      </c>
      <c r="J24" s="4">
        <f>SUM(J5:J23)</f>
        <v>454</v>
      </c>
      <c r="K24" s="90">
        <f>SUM(K5:K23)</f>
        <v>377</v>
      </c>
      <c r="L24" s="42">
        <f>SUM(L5:L23)</f>
        <v>468</v>
      </c>
    </row>
    <row r="25" ht="13.5" thickBot="1"/>
    <row r="26" ht="13.5" thickBot="1">
      <c r="G26" s="92">
        <v>38702</v>
      </c>
    </row>
    <row r="28" spans="2:12" ht="12.75">
      <c r="B28" s="71"/>
      <c r="C28" s="71"/>
      <c r="G28" s="77"/>
      <c r="H28" s="2"/>
      <c r="K28" s="2"/>
      <c r="L28" s="2"/>
    </row>
    <row r="29" spans="1:12" ht="12.75">
      <c r="A29" s="74" t="s">
        <v>23</v>
      </c>
      <c r="B29" s="75">
        <v>10</v>
      </c>
      <c r="C29" s="75">
        <v>6</v>
      </c>
      <c r="D29" s="75">
        <v>9</v>
      </c>
      <c r="E29" s="75">
        <v>4</v>
      </c>
      <c r="F29" s="75">
        <v>4</v>
      </c>
      <c r="G29" s="76"/>
      <c r="H29" s="75">
        <f>B29</f>
        <v>10</v>
      </c>
      <c r="I29" s="75">
        <f>C29</f>
        <v>6</v>
      </c>
      <c r="J29" s="75">
        <f>D29</f>
        <v>9</v>
      </c>
      <c r="K29" s="75">
        <v>4</v>
      </c>
      <c r="L29" s="75">
        <v>4</v>
      </c>
    </row>
    <row r="30" spans="2:12" ht="12.75">
      <c r="B30" s="71"/>
      <c r="C30" s="71"/>
      <c r="G30" s="2"/>
      <c r="H30" s="2"/>
      <c r="K30" s="2"/>
      <c r="L30" s="2"/>
    </row>
  </sheetData>
  <sheetProtection/>
  <mergeCells count="9">
    <mergeCell ref="G3:L3"/>
    <mergeCell ref="B8:B10"/>
    <mergeCell ref="C8:C10"/>
    <mergeCell ref="A11:A15"/>
    <mergeCell ref="A8:A10"/>
    <mergeCell ref="D8:D10"/>
    <mergeCell ref="A3:F3"/>
    <mergeCell ref="E8:E10"/>
    <mergeCell ref="F8:F10"/>
  </mergeCells>
  <printOptions/>
  <pageMargins left="0.5" right="0.55" top="1" bottom="1" header="0.52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6" width="11.421875" style="0" customWidth="1"/>
  </cols>
  <sheetData>
    <row r="2" spans="1:6" s="71" customFormat="1" ht="12.75">
      <c r="A2" s="221">
        <v>2004</v>
      </c>
      <c r="B2" s="220" t="s">
        <v>59</v>
      </c>
      <c r="C2" s="220" t="s">
        <v>60</v>
      </c>
      <c r="D2" s="220" t="s">
        <v>61</v>
      </c>
      <c r="E2" s="220" t="s">
        <v>62</v>
      </c>
      <c r="F2" s="220" t="s">
        <v>63</v>
      </c>
    </row>
    <row r="3" spans="2:6" ht="12.75">
      <c r="B3">
        <v>13509.34</v>
      </c>
      <c r="C3">
        <v>725.56</v>
      </c>
      <c r="D3">
        <v>798.56</v>
      </c>
      <c r="E3">
        <v>343.92</v>
      </c>
      <c r="F3">
        <v>516.46</v>
      </c>
    </row>
    <row r="4" spans="2:6" ht="12.75">
      <c r="B4">
        <v>2093.6</v>
      </c>
      <c r="C4">
        <v>15669.03</v>
      </c>
      <c r="D4">
        <v>2501.36</v>
      </c>
      <c r="E4">
        <v>699.64</v>
      </c>
      <c r="F4">
        <v>516.46</v>
      </c>
    </row>
    <row r="5" spans="2:6" ht="12.75">
      <c r="B5">
        <v>468.09</v>
      </c>
      <c r="C5">
        <v>3945.02</v>
      </c>
      <c r="D5">
        <v>1544.12</v>
      </c>
      <c r="E5">
        <v>63.4</v>
      </c>
      <c r="F5">
        <v>516</v>
      </c>
    </row>
    <row r="6" spans="2:6" ht="12.75">
      <c r="B6">
        <v>3348.53</v>
      </c>
      <c r="C6">
        <v>3193.95</v>
      </c>
      <c r="D6">
        <v>762.35</v>
      </c>
      <c r="E6">
        <v>129.04</v>
      </c>
      <c r="F6">
        <v>516</v>
      </c>
    </row>
    <row r="7" spans="2:6" ht="12.75">
      <c r="B7">
        <v>466.21</v>
      </c>
      <c r="C7">
        <v>10014.41</v>
      </c>
      <c r="D7">
        <v>2387.94</v>
      </c>
      <c r="E7">
        <v>91.41</v>
      </c>
      <c r="F7">
        <v>800</v>
      </c>
    </row>
    <row r="8" spans="2:6" ht="12.75">
      <c r="B8">
        <v>57.69</v>
      </c>
      <c r="C8">
        <v>1278.84</v>
      </c>
      <c r="D8">
        <v>765.7</v>
      </c>
      <c r="E8">
        <v>283.83</v>
      </c>
      <c r="F8">
        <v>516</v>
      </c>
    </row>
    <row r="9" spans="2:6" ht="12.75">
      <c r="B9">
        <v>30201.7</v>
      </c>
      <c r="C9">
        <v>614.9</v>
      </c>
      <c r="D9">
        <v>303.52</v>
      </c>
      <c r="E9">
        <v>1115.48</v>
      </c>
      <c r="F9">
        <v>516</v>
      </c>
    </row>
    <row r="10" spans="2:6" ht="12.75">
      <c r="B10">
        <v>3437.69</v>
      </c>
      <c r="C10">
        <v>1928.93</v>
      </c>
      <c r="D10">
        <v>950.72</v>
      </c>
      <c r="E10">
        <v>2269.24</v>
      </c>
      <c r="F10">
        <v>516.32</v>
      </c>
    </row>
    <row r="11" spans="2:5" ht="12.75">
      <c r="B11">
        <v>9339.63</v>
      </c>
      <c r="C11">
        <v>1942.28</v>
      </c>
      <c r="D11">
        <v>576.47</v>
      </c>
      <c r="E11">
        <v>542.27</v>
      </c>
    </row>
    <row r="12" spans="2:5" ht="12.75">
      <c r="B12">
        <v>12825.51</v>
      </c>
      <c r="C12">
        <v>4986.09</v>
      </c>
      <c r="D12">
        <v>1805.71</v>
      </c>
      <c r="E12">
        <v>142.58</v>
      </c>
    </row>
    <row r="13" spans="2:5" ht="12.75">
      <c r="B13">
        <v>156.93</v>
      </c>
      <c r="C13">
        <v>6483.18</v>
      </c>
      <c r="D13">
        <v>1543.91</v>
      </c>
      <c r="E13">
        <v>290.05</v>
      </c>
    </row>
    <row r="14" spans="2:5" ht="12.75">
      <c r="B14">
        <v>6147.97</v>
      </c>
      <c r="C14">
        <v>1465.03</v>
      </c>
      <c r="D14">
        <v>4665.18</v>
      </c>
      <c r="E14">
        <v>1140.8</v>
      </c>
    </row>
    <row r="15" spans="2:5" ht="12.75">
      <c r="B15">
        <v>19288.59</v>
      </c>
      <c r="C15">
        <v>33096.37</v>
      </c>
      <c r="D15">
        <v>1650</v>
      </c>
      <c r="E15">
        <v>1148.51</v>
      </c>
    </row>
    <row r="16" spans="2:5" ht="12.75">
      <c r="B16">
        <v>1979.52</v>
      </c>
      <c r="C16">
        <v>7461.71</v>
      </c>
      <c r="D16">
        <v>58.67</v>
      </c>
      <c r="E16">
        <v>2336.44</v>
      </c>
    </row>
    <row r="17" spans="2:5" ht="12.75">
      <c r="B17">
        <v>1232.6</v>
      </c>
      <c r="C17">
        <v>3.09</v>
      </c>
      <c r="D17">
        <v>184.03</v>
      </c>
      <c r="E17">
        <v>952.94</v>
      </c>
    </row>
    <row r="18" spans="2:5" ht="12.75">
      <c r="B18">
        <v>7430.39</v>
      </c>
      <c r="C18">
        <v>814.6</v>
      </c>
      <c r="D18">
        <v>24.27</v>
      </c>
      <c r="E18">
        <v>1983.73</v>
      </c>
    </row>
    <row r="19" spans="2:5" ht="12.75">
      <c r="B19">
        <v>111.15</v>
      </c>
      <c r="C19">
        <v>2555.36</v>
      </c>
      <c r="D19">
        <v>567.44</v>
      </c>
      <c r="E19">
        <v>4035.53</v>
      </c>
    </row>
    <row r="20" spans="2:5" ht="12.75">
      <c r="B20">
        <v>3457.75</v>
      </c>
      <c r="C20">
        <v>388.2</v>
      </c>
      <c r="D20">
        <v>1777.44</v>
      </c>
      <c r="E20">
        <v>5974.53</v>
      </c>
    </row>
    <row r="21" spans="2:5" ht="12.75">
      <c r="B21">
        <v>526.12</v>
      </c>
      <c r="C21">
        <v>144.63</v>
      </c>
      <c r="D21">
        <v>5366.51</v>
      </c>
      <c r="E21">
        <v>2191.42</v>
      </c>
    </row>
    <row r="22" spans="2:5" ht="12.75">
      <c r="B22">
        <v>59.92</v>
      </c>
      <c r="C22">
        <v>453.75</v>
      </c>
      <c r="D22">
        <v>1478.99</v>
      </c>
      <c r="E22">
        <v>258.23</v>
      </c>
    </row>
    <row r="23" spans="2:5" ht="12.75">
      <c r="B23">
        <v>48613.93</v>
      </c>
      <c r="C23">
        <v>4095.12</v>
      </c>
      <c r="D23">
        <v>4640.29</v>
      </c>
      <c r="E23">
        <v>306.38</v>
      </c>
    </row>
    <row r="24" spans="2:4" ht="12.75">
      <c r="B24">
        <v>8641.46</v>
      </c>
      <c r="C24">
        <v>106.51</v>
      </c>
      <c r="D24">
        <v>8497.95</v>
      </c>
    </row>
    <row r="25" spans="2:4" ht="12.75">
      <c r="B25">
        <v>861.18</v>
      </c>
      <c r="C25">
        <v>244.46</v>
      </c>
      <c r="D25">
        <v>603.84</v>
      </c>
    </row>
    <row r="26" spans="2:4" ht="12.75">
      <c r="B26">
        <v>3496.85</v>
      </c>
      <c r="C26">
        <v>983.78</v>
      </c>
      <c r="D26">
        <v>1891.44</v>
      </c>
    </row>
    <row r="27" spans="2:4" ht="12.75">
      <c r="B27">
        <v>157.22</v>
      </c>
      <c r="C27">
        <v>1531.14</v>
      </c>
      <c r="D27">
        <v>1021.79</v>
      </c>
    </row>
    <row r="28" spans="2:4" ht="12.75">
      <c r="B28">
        <v>1217.68</v>
      </c>
      <c r="C28">
        <v>6497.18</v>
      </c>
      <c r="D28">
        <v>2.34</v>
      </c>
    </row>
    <row r="29" spans="2:4" ht="12.75">
      <c r="B29">
        <v>3386.49</v>
      </c>
      <c r="C29">
        <v>3206.1</v>
      </c>
      <c r="D29">
        <v>7.35</v>
      </c>
    </row>
    <row r="30" spans="2:4" ht="12.75">
      <c r="B30">
        <v>68.88</v>
      </c>
      <c r="C30">
        <v>10059.08</v>
      </c>
      <c r="D30">
        <v>332.14</v>
      </c>
    </row>
    <row r="31" spans="2:4" ht="12.75">
      <c r="B31">
        <v>13509.34</v>
      </c>
      <c r="C31">
        <v>1694.92</v>
      </c>
      <c r="D31">
        <v>489.6</v>
      </c>
    </row>
    <row r="32" spans="2:4" ht="12.75">
      <c r="B32">
        <v>2093.6</v>
      </c>
      <c r="C32">
        <v>305.55</v>
      </c>
      <c r="D32">
        <v>1533.6</v>
      </c>
    </row>
    <row r="33" spans="2:4" ht="12.75">
      <c r="B33">
        <v>701.49</v>
      </c>
      <c r="C33">
        <v>958.5</v>
      </c>
      <c r="D33">
        <v>635.3</v>
      </c>
    </row>
    <row r="34" spans="2:4" ht="12.75">
      <c r="B34">
        <v>3348.52</v>
      </c>
      <c r="C34">
        <v>61.71</v>
      </c>
      <c r="D34">
        <v>2238.8</v>
      </c>
    </row>
    <row r="35" spans="2:4" ht="12.75">
      <c r="B35">
        <v>466.21</v>
      </c>
      <c r="C35">
        <v>165.68</v>
      </c>
      <c r="D35">
        <v>7023.03</v>
      </c>
    </row>
    <row r="36" spans="2:4" ht="12.75">
      <c r="B36">
        <v>114.76</v>
      </c>
      <c r="C36">
        <v>518.98</v>
      </c>
      <c r="D36">
        <v>1962.68</v>
      </c>
    </row>
    <row r="37" spans="2:4" ht="12.75">
      <c r="B37">
        <v>9339.63</v>
      </c>
      <c r="C37">
        <v>744.5</v>
      </c>
      <c r="D37">
        <v>1192.38</v>
      </c>
    </row>
    <row r="38" spans="2:4" ht="12.75">
      <c r="B38">
        <v>139.71</v>
      </c>
      <c r="C38">
        <v>-1043.56</v>
      </c>
      <c r="D38">
        <v>3734.95</v>
      </c>
    </row>
    <row r="39" spans="2:4" ht="12.75">
      <c r="B39">
        <v>12825.51</v>
      </c>
      <c r="D39">
        <v>1001.34</v>
      </c>
    </row>
    <row r="40" ht="12.75">
      <c r="B40">
        <v>191.86</v>
      </c>
    </row>
    <row r="41" ht="12.75">
      <c r="B41">
        <v>6147.97</v>
      </c>
    </row>
    <row r="42" ht="12.75">
      <c r="B42">
        <v>19288.59</v>
      </c>
    </row>
    <row r="43" ht="12.75">
      <c r="B43">
        <v>1979.52</v>
      </c>
    </row>
    <row r="44" ht="12.75">
      <c r="B44">
        <v>1647.22</v>
      </c>
    </row>
    <row r="45" ht="12.75">
      <c r="B45">
        <v>7430.39</v>
      </c>
    </row>
    <row r="46" ht="12.75">
      <c r="B46">
        <v>223.52</v>
      </c>
    </row>
    <row r="47" ht="12.75">
      <c r="B47">
        <v>48613.93</v>
      </c>
    </row>
    <row r="48" ht="12.75">
      <c r="B48">
        <v>8641.46</v>
      </c>
    </row>
    <row r="49" ht="12.75">
      <c r="B49">
        <v>1722.36</v>
      </c>
    </row>
    <row r="50" ht="12.75">
      <c r="B50">
        <v>3457.75</v>
      </c>
    </row>
    <row r="51" ht="12.75">
      <c r="B51">
        <v>526.12</v>
      </c>
    </row>
    <row r="52" ht="12.75">
      <c r="B52">
        <v>119.84</v>
      </c>
    </row>
    <row r="53" spans="2:6" ht="12.75">
      <c r="B53" s="222"/>
      <c r="C53" s="222"/>
      <c r="D53" s="222"/>
      <c r="E53" s="222"/>
      <c r="F53" s="222"/>
    </row>
    <row r="54" spans="2:6" s="223" customFormat="1" ht="12.75">
      <c r="B54" s="223">
        <f>SUM(B3:B53)</f>
        <v>325111.92</v>
      </c>
      <c r="C54" s="223">
        <f>SUM(C3:C53)</f>
        <v>127294.58</v>
      </c>
      <c r="D54" s="223">
        <f>SUM(D3:D53)</f>
        <v>66521.70999999998</v>
      </c>
      <c r="E54" s="223">
        <f>SUM(E3:E53)</f>
        <v>26299.370000000003</v>
      </c>
      <c r="F54" s="223">
        <f>SUM(F3:F53)</f>
        <v>4413.24</v>
      </c>
    </row>
    <row r="56" spans="2:6" s="71" customFormat="1" ht="12.75">
      <c r="B56" s="350" t="s">
        <v>64</v>
      </c>
      <c r="C56" s="350"/>
      <c r="D56" s="225" t="s">
        <v>61</v>
      </c>
      <c r="E56" s="225" t="s">
        <v>62</v>
      </c>
      <c r="F56" s="225" t="s">
        <v>63</v>
      </c>
    </row>
    <row r="57" spans="2:6" ht="12.75">
      <c r="B57" s="351">
        <f>B54+C54</f>
        <v>452406.5</v>
      </c>
      <c r="C57" s="352"/>
      <c r="D57" s="226">
        <f>D54</f>
        <v>66521.70999999998</v>
      </c>
      <c r="E57" s="227">
        <f>E54</f>
        <v>26299.370000000003</v>
      </c>
      <c r="F57" s="227">
        <f>F54</f>
        <v>4413.24</v>
      </c>
    </row>
    <row r="59" spans="3:5" ht="12.75">
      <c r="C59" s="353">
        <f>B57+D57+E57+F57</f>
        <v>549640.82</v>
      </c>
      <c r="D59" s="354"/>
      <c r="E59" s="354"/>
    </row>
    <row r="61" ht="12.75">
      <c r="E61" s="224"/>
    </row>
  </sheetData>
  <sheetProtection/>
  <mergeCells count="3">
    <mergeCell ref="B56:C56"/>
    <mergeCell ref="B57:C57"/>
    <mergeCell ref="C59:E59"/>
  </mergeCells>
  <printOptions/>
  <pageMargins left="0.75" right="0.75" top="0.55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1"/>
  <sheetViews>
    <sheetView zoomScalePageLayoutView="0" workbookViewId="0" topLeftCell="A1">
      <selection activeCell="A88" sqref="A88:IV88"/>
    </sheetView>
  </sheetViews>
  <sheetFormatPr defaultColWidth="9.140625" defaultRowHeight="12.75"/>
  <cols>
    <col min="2" max="5" width="12.140625" style="0" customWidth="1"/>
  </cols>
  <sheetData>
    <row r="2" spans="1:6" s="71" customFormat="1" ht="12.75">
      <c r="A2" s="221">
        <v>2005</v>
      </c>
      <c r="B2" s="220" t="s">
        <v>59</v>
      </c>
      <c r="C2" s="220" t="s">
        <v>60</v>
      </c>
      <c r="D2" s="220" t="s">
        <v>61</v>
      </c>
      <c r="E2" s="220" t="s">
        <v>62</v>
      </c>
      <c r="F2" s="220" t="s">
        <v>63</v>
      </c>
    </row>
    <row r="3" spans="2:6" ht="12.75">
      <c r="B3">
        <v>13509.34</v>
      </c>
      <c r="C3">
        <v>6809.93</v>
      </c>
      <c r="D3">
        <v>473.11</v>
      </c>
      <c r="E3">
        <v>193.29</v>
      </c>
      <c r="F3">
        <v>516</v>
      </c>
    </row>
    <row r="4" spans="2:6" ht="12.75">
      <c r="B4">
        <v>2093.6</v>
      </c>
      <c r="C4">
        <v>7965.69</v>
      </c>
      <c r="D4">
        <v>1481.95</v>
      </c>
      <c r="E4">
        <v>393.21</v>
      </c>
      <c r="F4">
        <v>516</v>
      </c>
    </row>
    <row r="5" spans="2:6" ht="12.75">
      <c r="B5">
        <v>937.46</v>
      </c>
      <c r="C5">
        <v>1212.41</v>
      </c>
      <c r="D5">
        <v>12.46</v>
      </c>
      <c r="E5">
        <v>1552.14</v>
      </c>
      <c r="F5">
        <v>516</v>
      </c>
    </row>
    <row r="6" spans="2:6" ht="12.75">
      <c r="B6">
        <v>3348.53</v>
      </c>
      <c r="C6">
        <v>3797.68</v>
      </c>
      <c r="D6">
        <v>393.5</v>
      </c>
      <c r="E6">
        <v>3157.55</v>
      </c>
      <c r="F6">
        <v>516.46</v>
      </c>
    </row>
    <row r="7" spans="2:6" ht="12.75">
      <c r="B7">
        <v>466.21</v>
      </c>
      <c r="C7">
        <v>6943.83</v>
      </c>
      <c r="D7">
        <v>665.29</v>
      </c>
      <c r="E7">
        <v>702.49</v>
      </c>
      <c r="F7">
        <v>400</v>
      </c>
    </row>
    <row r="8" spans="2:6" ht="12.75">
      <c r="B8">
        <v>172.44</v>
      </c>
      <c r="C8">
        <v>40386.97</v>
      </c>
      <c r="D8">
        <v>2086.97</v>
      </c>
      <c r="E8">
        <v>721.94</v>
      </c>
      <c r="F8">
        <v>400</v>
      </c>
    </row>
    <row r="9" spans="2:6" ht="12.75">
      <c r="B9">
        <v>333.04</v>
      </c>
      <c r="C9">
        <v>973.96</v>
      </c>
      <c r="D9">
        <v>595.83</v>
      </c>
      <c r="E9">
        <v>1468.64</v>
      </c>
      <c r="F9">
        <v>400</v>
      </c>
    </row>
    <row r="10" spans="2:6" ht="12.75">
      <c r="B10">
        <v>926.21</v>
      </c>
      <c r="C10">
        <v>3053.78</v>
      </c>
      <c r="D10">
        <v>161.17</v>
      </c>
      <c r="E10">
        <v>1151.57</v>
      </c>
      <c r="F10">
        <v>258.23</v>
      </c>
    </row>
    <row r="11" spans="2:6" ht="12.75">
      <c r="B11">
        <v>37.86</v>
      </c>
      <c r="C11">
        <v>412.38</v>
      </c>
      <c r="D11">
        <v>2940.42</v>
      </c>
      <c r="F11">
        <v>200</v>
      </c>
    </row>
    <row r="12" spans="2:6" ht="12.75">
      <c r="B12">
        <v>589.72</v>
      </c>
      <c r="C12">
        <v>1448.24</v>
      </c>
      <c r="D12">
        <v>3101.58</v>
      </c>
      <c r="F12">
        <v>387.34</v>
      </c>
    </row>
    <row r="13" spans="2:6" ht="12.75">
      <c r="B13">
        <v>1640.08</v>
      </c>
      <c r="C13">
        <v>4543.08</v>
      </c>
      <c r="D13">
        <v>131.59</v>
      </c>
      <c r="F13">
        <v>516</v>
      </c>
    </row>
    <row r="14" spans="2:6" ht="12.75">
      <c r="B14">
        <v>67.28</v>
      </c>
      <c r="C14">
        <v>2218.81</v>
      </c>
      <c r="D14">
        <v>412.8</v>
      </c>
      <c r="F14">
        <v>89.84</v>
      </c>
    </row>
    <row r="15" spans="2:6" ht="12.75">
      <c r="B15">
        <v>9339.63</v>
      </c>
      <c r="C15">
        <v>581.22</v>
      </c>
      <c r="D15">
        <v>1466.31</v>
      </c>
      <c r="F15">
        <v>516</v>
      </c>
    </row>
    <row r="16" spans="2:6" ht="12.75">
      <c r="B16">
        <v>280.96</v>
      </c>
      <c r="C16">
        <v>1823.28</v>
      </c>
      <c r="D16">
        <v>265.2</v>
      </c>
      <c r="F16">
        <v>516</v>
      </c>
    </row>
    <row r="17" spans="2:6" ht="12.75">
      <c r="B17">
        <v>12825.51</v>
      </c>
      <c r="C17">
        <v>5924.54</v>
      </c>
      <c r="D17">
        <v>830.7</v>
      </c>
      <c r="F17">
        <v>516</v>
      </c>
    </row>
    <row r="18" spans="2:6" ht="12.75">
      <c r="B18">
        <v>385.82</v>
      </c>
      <c r="C18">
        <v>10182.93</v>
      </c>
      <c r="D18">
        <v>110</v>
      </c>
      <c r="F18">
        <v>516</v>
      </c>
    </row>
    <row r="19" spans="2:6" ht="12.75">
      <c r="B19">
        <v>6147.97</v>
      </c>
      <c r="C19">
        <v>31947.83</v>
      </c>
      <c r="D19">
        <v>494.7</v>
      </c>
      <c r="F19">
        <v>516</v>
      </c>
    </row>
    <row r="20" spans="2:6" ht="12.75">
      <c r="B20">
        <v>19288.59</v>
      </c>
      <c r="C20">
        <v>3108.25</v>
      </c>
      <c r="D20">
        <v>2549.58</v>
      </c>
      <c r="F20">
        <v>573.6</v>
      </c>
    </row>
    <row r="21" spans="2:4" ht="12.75">
      <c r="B21">
        <v>1979.52</v>
      </c>
      <c r="C21">
        <v>1586.95</v>
      </c>
      <c r="D21">
        <v>428.37</v>
      </c>
    </row>
    <row r="22" spans="2:4" ht="12.75">
      <c r="B22">
        <v>2055.08</v>
      </c>
      <c r="C22">
        <v>4976.75</v>
      </c>
      <c r="D22">
        <v>1341.79</v>
      </c>
    </row>
    <row r="23" spans="2:4" ht="12.75">
      <c r="B23">
        <v>7430.39</v>
      </c>
      <c r="C23">
        <v>277.3</v>
      </c>
      <c r="D23">
        <v>1014.23</v>
      </c>
    </row>
    <row r="24" spans="2:4" ht="12.75">
      <c r="B24">
        <v>334.06</v>
      </c>
      <c r="C24">
        <v>-910</v>
      </c>
      <c r="D24">
        <v>593.53</v>
      </c>
    </row>
    <row r="25" spans="2:4" ht="12.75">
      <c r="B25">
        <v>294.92</v>
      </c>
      <c r="D25">
        <v>1862.17</v>
      </c>
    </row>
    <row r="26" spans="2:4" ht="12.75">
      <c r="B26">
        <v>820.21</v>
      </c>
      <c r="D26">
        <v>3326.09</v>
      </c>
    </row>
    <row r="27" spans="2:4" ht="12.75">
      <c r="B27">
        <v>33.41</v>
      </c>
      <c r="D27">
        <v>497.25</v>
      </c>
    </row>
    <row r="28" spans="2:4" ht="12.75">
      <c r="B28">
        <v>1605.8</v>
      </c>
      <c r="D28">
        <v>1557.56</v>
      </c>
    </row>
    <row r="29" spans="2:4" ht="12.75">
      <c r="B29">
        <v>1575.17</v>
      </c>
      <c r="D29">
        <v>338.55</v>
      </c>
    </row>
    <row r="30" spans="2:4" ht="12.75">
      <c r="B30">
        <v>1381.45</v>
      </c>
      <c r="D30">
        <v>736.76</v>
      </c>
    </row>
    <row r="31" spans="2:4" ht="12.75">
      <c r="B31">
        <v>1355.1</v>
      </c>
      <c r="D31">
        <v>2307.56</v>
      </c>
    </row>
    <row r="32" spans="2:4" ht="12.75">
      <c r="B32">
        <v>3457.75</v>
      </c>
      <c r="D32">
        <v>811.57</v>
      </c>
    </row>
    <row r="33" spans="2:4" ht="12.75">
      <c r="B33">
        <v>526.12</v>
      </c>
      <c r="D33">
        <v>2542.14</v>
      </c>
    </row>
    <row r="34" spans="2:4" ht="12.75">
      <c r="B34">
        <v>179.43</v>
      </c>
      <c r="D34">
        <v>858.74</v>
      </c>
    </row>
    <row r="35" spans="2:4" ht="12.75">
      <c r="B35">
        <v>48613.92</v>
      </c>
      <c r="D35">
        <v>2689.87</v>
      </c>
    </row>
    <row r="36" spans="2:4" ht="12.75">
      <c r="B36">
        <v>8641.46</v>
      </c>
      <c r="D36">
        <v>601.2</v>
      </c>
    </row>
    <row r="37" spans="2:4" ht="12.75">
      <c r="B37">
        <v>2578.85</v>
      </c>
      <c r="D37">
        <v>1885.05</v>
      </c>
    </row>
    <row r="38" spans="2:4" ht="12.75">
      <c r="B38">
        <v>32765.04</v>
      </c>
      <c r="D38">
        <v>91.25</v>
      </c>
    </row>
    <row r="39" spans="2:4" ht="12.75">
      <c r="B39">
        <v>2457.96</v>
      </c>
      <c r="D39">
        <v>285.82</v>
      </c>
    </row>
    <row r="40" spans="2:4" ht="12.75">
      <c r="B40">
        <v>329.11</v>
      </c>
      <c r="D40">
        <v>196.53</v>
      </c>
    </row>
    <row r="41" spans="2:4" ht="12.75">
      <c r="B41">
        <v>937.84</v>
      </c>
      <c r="D41">
        <v>625.47</v>
      </c>
    </row>
    <row r="42" spans="2:4" ht="12.75">
      <c r="B42">
        <v>2941.95</v>
      </c>
      <c r="D42">
        <v>1959.17</v>
      </c>
    </row>
    <row r="43" ht="12.75">
      <c r="B43">
        <v>379.11</v>
      </c>
    </row>
    <row r="44" ht="12.75">
      <c r="B44">
        <v>7851.96</v>
      </c>
    </row>
    <row r="45" ht="12.75">
      <c r="B45">
        <v>24631.32</v>
      </c>
    </row>
    <row r="46" ht="12.75">
      <c r="B46">
        <v>2491.28</v>
      </c>
    </row>
    <row r="47" ht="12.75">
      <c r="B47">
        <v>294.92</v>
      </c>
    </row>
    <row r="48" ht="12.75">
      <c r="B48">
        <v>820.21</v>
      </c>
    </row>
    <row r="49" ht="12.75">
      <c r="B49">
        <v>50.12</v>
      </c>
    </row>
    <row r="50" ht="12.75">
      <c r="B50">
        <v>60403.4</v>
      </c>
    </row>
    <row r="51" ht="12.75">
      <c r="B51">
        <v>6875.36</v>
      </c>
    </row>
    <row r="52" ht="12.75">
      <c r="B52">
        <v>1517.93</v>
      </c>
    </row>
    <row r="53" ht="12.75">
      <c r="B53">
        <v>20558.42</v>
      </c>
    </row>
    <row r="54" ht="12.75">
      <c r="B54">
        <v>30201.7</v>
      </c>
    </row>
    <row r="55" ht="12.75">
      <c r="B55">
        <v>3427.68</v>
      </c>
    </row>
    <row r="56" ht="12.75">
      <c r="B56">
        <v>1515.16</v>
      </c>
    </row>
    <row r="57" ht="12.75">
      <c r="B57">
        <v>333.04</v>
      </c>
    </row>
    <row r="58" ht="12.75">
      <c r="B58">
        <v>926.21</v>
      </c>
    </row>
    <row r="59" ht="12.75">
      <c r="B59">
        <v>56.6</v>
      </c>
    </row>
    <row r="60" ht="12.75">
      <c r="B60">
        <v>589.72</v>
      </c>
    </row>
    <row r="61" ht="12.75">
      <c r="B61">
        <v>1640.08</v>
      </c>
    </row>
    <row r="62" ht="12.75">
      <c r="B62">
        <v>100.65</v>
      </c>
    </row>
    <row r="63" ht="12.75">
      <c r="B63">
        <v>3281.34</v>
      </c>
    </row>
    <row r="64" ht="12.75">
      <c r="B64">
        <v>2093.6</v>
      </c>
    </row>
    <row r="65" ht="12.75">
      <c r="B65">
        <v>1169.58</v>
      </c>
    </row>
    <row r="66" ht="12.75">
      <c r="B66">
        <v>9339.63</v>
      </c>
    </row>
    <row r="67" ht="12.75">
      <c r="B67">
        <v>419.9</v>
      </c>
    </row>
    <row r="68" ht="12.75">
      <c r="B68">
        <v>12825.51</v>
      </c>
    </row>
    <row r="69" ht="12.75">
      <c r="B69">
        <v>576.63</v>
      </c>
    </row>
    <row r="70" ht="12.75">
      <c r="B70">
        <v>2078.11</v>
      </c>
    </row>
    <row r="71" ht="12.75">
      <c r="B71">
        <v>6509.36</v>
      </c>
    </row>
    <row r="72" ht="12.75">
      <c r="B72">
        <v>7430.39</v>
      </c>
    </row>
    <row r="73" ht="12.75">
      <c r="B73">
        <v>446.43</v>
      </c>
    </row>
    <row r="74" ht="12.75">
      <c r="B74">
        <v>2987.25</v>
      </c>
    </row>
    <row r="75" ht="12.75">
      <c r="B75">
        <v>2930.27</v>
      </c>
    </row>
    <row r="76" ht="12.75">
      <c r="B76">
        <v>89.01</v>
      </c>
    </row>
    <row r="77" ht="12.75">
      <c r="B77">
        <v>33693.88</v>
      </c>
    </row>
    <row r="78" ht="12.75">
      <c r="B78">
        <v>8641.46</v>
      </c>
    </row>
    <row r="79" ht="12.75">
      <c r="B79">
        <v>2540.12</v>
      </c>
    </row>
    <row r="80" ht="12.75">
      <c r="B80">
        <v>30201.7</v>
      </c>
    </row>
    <row r="81" ht="12.75">
      <c r="B81">
        <v>3437.68</v>
      </c>
    </row>
    <row r="82" spans="2:6" ht="12.75">
      <c r="B82" s="222">
        <v>2021.13</v>
      </c>
      <c r="C82" s="222"/>
      <c r="D82" s="222"/>
      <c r="E82" s="222"/>
      <c r="F82" s="222"/>
    </row>
    <row r="83" spans="2:6" s="223" customFormat="1" ht="12.75">
      <c r="B83" s="223">
        <f>SUM(B3:B82)</f>
        <v>492062.64</v>
      </c>
      <c r="C83" s="223">
        <f>SUM(C3:C82)</f>
        <v>139265.81</v>
      </c>
      <c r="D83" s="223">
        <f>SUM(D3:D82)</f>
        <v>44723.83</v>
      </c>
      <c r="E83" s="223">
        <f>SUM(E3:E82)</f>
        <v>9340.830000000002</v>
      </c>
      <c r="F83" s="223">
        <f>SUM(F3:F82)</f>
        <v>7869.47</v>
      </c>
    </row>
    <row r="84" s="223" customFormat="1" ht="12.75"/>
    <row r="85" spans="2:6" s="71" customFormat="1" ht="12.75">
      <c r="B85" s="350" t="s">
        <v>64</v>
      </c>
      <c r="C85" s="350"/>
      <c r="D85" s="71" t="s">
        <v>61</v>
      </c>
      <c r="E85" s="71" t="s">
        <v>62</v>
      </c>
      <c r="F85" s="71" t="s">
        <v>63</v>
      </c>
    </row>
    <row r="86" spans="2:6" ht="12.75">
      <c r="B86" s="351">
        <f>B83+C83</f>
        <v>631328.45</v>
      </c>
      <c r="C86" s="352"/>
      <c r="D86" s="226">
        <f>D83</f>
        <v>44723.83</v>
      </c>
      <c r="E86" s="227">
        <f>E83</f>
        <v>9340.830000000002</v>
      </c>
      <c r="F86" s="227">
        <f>F83</f>
        <v>7869.47</v>
      </c>
    </row>
    <row r="88" spans="3:5" ht="12.75">
      <c r="C88" s="353">
        <f>B86+D86+E86+F86</f>
        <v>693262.5799999998</v>
      </c>
      <c r="D88" s="354"/>
      <c r="E88" s="354"/>
    </row>
    <row r="90" ht="12.75">
      <c r="E90" s="224"/>
    </row>
    <row r="91" ht="12.75">
      <c r="E91" s="224"/>
    </row>
  </sheetData>
  <sheetProtection/>
  <mergeCells count="3">
    <mergeCell ref="B86:C86"/>
    <mergeCell ref="C88:E88"/>
    <mergeCell ref="B85:C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DICOMANO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</dc:creator>
  <cp:keywords/>
  <dc:description/>
  <cp:lastModifiedBy>Rossella Rossini</cp:lastModifiedBy>
  <cp:lastPrinted>2014-02-07T11:31:02Z</cp:lastPrinted>
  <dcterms:created xsi:type="dcterms:W3CDTF">2003-11-22T08:18:20Z</dcterms:created>
  <dcterms:modified xsi:type="dcterms:W3CDTF">2015-01-02T10:07:34Z</dcterms:modified>
  <cp:category/>
  <cp:version/>
  <cp:contentType/>
  <cp:contentStatus/>
</cp:coreProperties>
</file>